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en_skoroszyt" defaultThemeVersion="124226"/>
  <workbookProtection workbookAlgorithmName="SHA-512" workbookHashValue="DaIImWEv7XMEEvqvfmhBI8jRgpd0+8/nPZrYGyd4LXEZCNXvgx09cFwT/L9ffyiQZa1coIJHxm6CBWv0qYzqDA==" workbookSaltValue="Nlj9TqG3B3aHVQtWW3OZng==" workbookSpinCount="100000" lockStructure="1"/>
  <bookViews>
    <workbookView xWindow="0" yWindow="0" windowWidth="23256" windowHeight="11676" tabRatio="769" activeTab="6"/>
  </bookViews>
  <sheets>
    <sheet name="I_IV" sheetId="25" r:id="rId1"/>
    <sheet name="V_WF" sheetId="47" r:id="rId2"/>
    <sheet name="VI_ZRF" sheetId="43" r:id="rId3"/>
    <sheet name="VII_Wskazn_VIII_Zobow" sheetId="48" r:id="rId4"/>
    <sheet name="IX_Info_Zalacz" sheetId="36" r:id="rId5"/>
    <sheet name="X_XI_Osw_Benef" sheetId="57" r:id="rId6"/>
    <sheet name="Zal_IX_A16" sheetId="51" r:id="rId7"/>
    <sheet name="Zal_IX_A17" sheetId="58" r:id="rId8"/>
    <sheet name="Zal_IX_A18" sheetId="59" r:id="rId9"/>
    <sheet name="Zal_IX_A19" sheetId="60" r:id="rId10"/>
    <sheet name="Zal_IX_B1_RODO" sheetId="56" r:id="rId11"/>
  </sheets>
  <definedNames>
    <definedName name="_xlnm._FilterDatabase" localSheetId="4" hidden="1">IX_Info_Zalacz!$A$1:$D$48</definedName>
    <definedName name="_xlnm._FilterDatabase" localSheetId="3" hidden="1">VII_Wskazn_VIII_Zobow!$A$1:$H$64</definedName>
    <definedName name="_xlnm._FilterDatabase" localSheetId="5" hidden="1">X_XI_Osw_Benef!$A$1:$D$22</definedName>
    <definedName name="_xlnm._FilterDatabase" localSheetId="6" hidden="1">Zal_IX_A16!$A$2:$G$28</definedName>
    <definedName name="_xlnm._FilterDatabase" localSheetId="8" hidden="1">Zal_IX_A18!$A$2:$F$23</definedName>
    <definedName name="_xlnm._FilterDatabase" localSheetId="10" hidden="1">Zal_IX_B1_RODO!#REF!</definedName>
    <definedName name="_xlnm.Print_Area" localSheetId="0">I_IV!$A$1:$M$117</definedName>
    <definedName name="_xlnm.Print_Area" localSheetId="4">IX_Info_Zalacz!$A$1:$D$48</definedName>
    <definedName name="_xlnm.Print_Area" localSheetId="1">V_WF!$A$1:$O$27</definedName>
    <definedName name="_xlnm.Print_Area" localSheetId="2">VI_ZRF!$A$1:$M$84</definedName>
    <definedName name="_xlnm.Print_Area" localSheetId="3">VII_Wskazn_VIII_Zobow!$A$1:$H$68</definedName>
    <definedName name="_xlnm.Print_Area" localSheetId="5">X_XI_Osw_Benef!$A$1:$D$22</definedName>
    <definedName name="_xlnm.Print_Area" localSheetId="6">Zal_IX_A16!$A$1:$G$29</definedName>
    <definedName name="_xlnm.Print_Area" localSheetId="7">Zal_IX_A17!$A$1:$K$24</definedName>
    <definedName name="_xlnm.Print_Area" localSheetId="8">Zal_IX_A18!$A$1:$F$23</definedName>
    <definedName name="_xlnm.Print_Area" localSheetId="9">Zal_IX_A19!$A$1:$L$23</definedName>
    <definedName name="_xlnm.Print_Area" localSheetId="10">Zal_IX_B1_RODO!$A$1:$H$64</definedName>
    <definedName name="Razem_IX_A19">Zal_IX_A19!$H$18</definedName>
    <definedName name="Razem_VA_WF">V_WF!$I$22</definedName>
    <definedName name="V_ZRF_Suma_A">VI_ZRF!$A$10</definedName>
    <definedName name="V_ZRF_Suma_B">VI_ZRF!$A$15</definedName>
    <definedName name="V_ZRF_Suma_C">VI_ZRF!$A$20</definedName>
    <definedName name="V_ZRF_Suma_D">VI_ZRF!$A$25</definedName>
    <definedName name="V_ZRF_Suma_E">VI_ZRF!$A$30</definedName>
    <definedName name="V_ZRF_Suma_F">VI_ZRF!$A$35</definedName>
    <definedName name="V_ZRF_Suma_G">VI_ZRF!$A$40</definedName>
    <definedName name="V_ZRF_Suma_H">VI_ZRF!$A$45</definedName>
    <definedName name="V_ZRF_Suma_I">VI_ZRF!$A$56</definedName>
    <definedName name="V_ZRF_Suma_I.">VI_ZRF!$A$50</definedName>
    <definedName name="V_ZRF_Suma_II">VI_ZRF!$A$73</definedName>
    <definedName name="V_ZRF_Suma_II.I">VI_ZRF!$A$62</definedName>
    <definedName name="V_ZRF_Suma_II.II">VI_ZRF!$A$67</definedName>
    <definedName name="V_ZRF_Suma_II.III">VI_ZRF!$A$72</definedName>
    <definedName name="V_ZRF_Suma_III">VI_ZRF!$A$78</definedName>
    <definedName name="V_ZRF_Suma_J">VI_ZRF!$A$55</definedName>
    <definedName name="V_ZRF_Suma_KK_operacji">VI_ZRF!$A$79</definedName>
    <definedName name="VII_Razem_liczba_zal">IX_Info_Zalacz!$A$47</definedName>
    <definedName name="VIII_Razem_liczba_zal">IX_Info_Zalacz!$A$47</definedName>
    <definedName name="WoP_NrUmowy">I_IV!$P$79</definedName>
    <definedName name="WoP_ZnakSprawyUM">I_IV!$P$10</definedName>
    <definedName name="WoPP_Naz_LGD_reprez">I_IV!$A$102</definedName>
    <definedName name="WoPP_ZnakSprawyUM">I_IV!$P$10</definedName>
    <definedName name="Z_301A9C52_99B3_4DE7_B321_BDD0A91222E7_.wvu.PrintArea" localSheetId="2" hidden="1">VI_ZRF!$A$1:$K$83</definedName>
    <definedName name="Z_56E8AA3C_4CAF_4C55_B8E1_071ABD58E041_.wvu.PrintArea" localSheetId="3" hidden="1">VII_Wskazn_VIII_Zobow!$A$2:$H$49</definedName>
    <definedName name="Z_8D761A3D_5589_43DE_BFB5_9340DD3C6E17_.wvu.PrintArea" localSheetId="2" hidden="1">VI_ZRF!$A$1:$K$83</definedName>
    <definedName name="Z_8F6157A3_D431_4091_A98E_37FECE20820C_.wvu.PrintArea" localSheetId="3" hidden="1">VII_Wskazn_VIII_Zobow!$A$2:$H$49</definedName>
    <definedName name="Z_DF64D807_4B8C_423B_A975_C6FACD998002_.wvu.PrintArea" localSheetId="0" hidden="1">I_IV!#REF!</definedName>
    <definedName name="Z_DF64D807_4B8C_423B_A975_C6FACD998002_.wvu.PrintArea" localSheetId="4" hidden="1">IX_Info_Zalacz!#REF!</definedName>
    <definedName name="Z_DF64D807_4B8C_423B_A975_C6FACD998002_.wvu.PrintArea" localSheetId="2" hidden="1">VI_ZRF!$A$1:$K$83</definedName>
    <definedName name="Z_DF64D807_4B8C_423B_A975_C6FACD998002_.wvu.PrintArea" localSheetId="6" hidden="1">Zal_IX_A16!$A$2:$G$28</definedName>
    <definedName name="Z_DF64D807_4B8C_423B_A975_C6FACD998002_.wvu.PrintArea" localSheetId="8" hidden="1">Zal_IX_A18!$A$2:$F$23</definedName>
    <definedName name="Z_DF64D807_4B8C_423B_A975_C6FACD998002_.wvu.PrintArea" localSheetId="10" hidden="1">Zal_IX_B1_RODO!$A$1:$G$41</definedName>
    <definedName name="Z_FFF4AD8F_F3A1_4936_922D_53F50F8D266D_.wvu.PrintArea" localSheetId="0" hidden="1">I_IV!#REF!</definedName>
    <definedName name="Z_FFF4AD8F_F3A1_4936_922D_53F50F8D266D_.wvu.PrintArea" localSheetId="4" hidden="1">IX_Info_Zalacz!#REF!</definedName>
  </definedNames>
  <calcPr calcId="145621"/>
  <customWorkbookViews>
    <customWorkbookView name="Rafał Statuch - Widok osobisty" guid="{DF64D807-4B8C-423B-A975-C6FACD998002}" mergeInterval="0" personalView="1" maximized="1" xWindow="1" yWindow="1" windowWidth="1440" windowHeight="680" activeSheetId="6"/>
    <customWorkbookView name="zszik - Widok osobisty" guid="{FFF4AD8F-F3A1-4936-922D-53F50F8D266D}" mergeInterval="0" personalView="1" maximized="1" windowWidth="1148" windowHeight="648" activeSheetId="1"/>
  </customWorkbookViews>
</workbook>
</file>

<file path=xl/calcChain.xml><?xml version="1.0" encoding="utf-8"?>
<calcChain xmlns="http://schemas.openxmlformats.org/spreadsheetml/2006/main">
  <c r="O88" i="25" l="1"/>
  <c r="D37" i="36" l="1"/>
  <c r="D39" i="36"/>
  <c r="D41" i="36"/>
  <c r="D45" i="36"/>
  <c r="M6" i="47" l="1"/>
  <c r="N6" i="47"/>
  <c r="M7" i="47"/>
  <c r="N7" i="47"/>
  <c r="M8" i="47"/>
  <c r="N8" i="47"/>
  <c r="M9" i="47"/>
  <c r="N9" i="47"/>
  <c r="M10" i="47"/>
  <c r="N10" i="47"/>
  <c r="M11" i="47"/>
  <c r="N11" i="47"/>
  <c r="M12" i="47"/>
  <c r="N12" i="47"/>
  <c r="M13" i="47"/>
  <c r="N13" i="47"/>
  <c r="M14" i="47"/>
  <c r="N14" i="47"/>
  <c r="M15" i="47"/>
  <c r="N15" i="47"/>
  <c r="M16" i="47"/>
  <c r="N16" i="47"/>
  <c r="M17" i="47"/>
  <c r="N17" i="47"/>
  <c r="M18" i="47"/>
  <c r="N18" i="47"/>
  <c r="M19" i="47"/>
  <c r="N19" i="47"/>
  <c r="M20" i="47"/>
  <c r="N20" i="47"/>
  <c r="M21" i="47"/>
  <c r="N21" i="47"/>
  <c r="L91" i="25" l="1"/>
  <c r="L93" i="25" s="1"/>
  <c r="L87" i="25"/>
  <c r="L112" i="25"/>
  <c r="L114" i="25" s="1"/>
  <c r="L92" i="25" l="1"/>
  <c r="L113" i="25"/>
  <c r="L21" i="25"/>
  <c r="I9" i="60" l="1"/>
  <c r="I10" i="60"/>
  <c r="I11" i="60"/>
  <c r="I12" i="60"/>
  <c r="I13" i="60"/>
  <c r="I14" i="60"/>
  <c r="I15" i="60"/>
  <c r="I16" i="60"/>
  <c r="I17" i="60"/>
  <c r="I18" i="60" l="1"/>
  <c r="D4" i="51"/>
  <c r="D36" i="36"/>
  <c r="D38" i="36"/>
  <c r="D32" i="36"/>
  <c r="D34" i="36"/>
  <c r="D15" i="36"/>
  <c r="D12" i="36"/>
  <c r="G11" i="48"/>
  <c r="G4" i="48"/>
  <c r="G19" i="48"/>
  <c r="K78" i="43" l="1"/>
  <c r="J78" i="43"/>
  <c r="I78" i="43"/>
  <c r="H78" i="43"/>
  <c r="G78" i="43"/>
  <c r="F78" i="43"/>
  <c r="K62" i="43"/>
  <c r="J62" i="43"/>
  <c r="I62" i="43"/>
  <c r="H62" i="43"/>
  <c r="G62" i="43"/>
  <c r="F62" i="43"/>
  <c r="K67" i="43"/>
  <c r="J67" i="43"/>
  <c r="I67" i="43"/>
  <c r="H67" i="43"/>
  <c r="G67" i="43"/>
  <c r="F67" i="43"/>
  <c r="K72" i="43"/>
  <c r="J72" i="43"/>
  <c r="I72" i="43"/>
  <c r="H72" i="43"/>
  <c r="G72" i="43"/>
  <c r="F72" i="43"/>
  <c r="L71" i="43"/>
  <c r="L70" i="43"/>
  <c r="L69" i="43"/>
  <c r="L66" i="43"/>
  <c r="L65" i="43"/>
  <c r="L64" i="43"/>
  <c r="L77" i="43"/>
  <c r="L76" i="43"/>
  <c r="L75" i="43"/>
  <c r="I1" i="43"/>
  <c r="E45" i="25"/>
  <c r="L15" i="25"/>
  <c r="C40" i="36" l="1"/>
  <c r="C42" i="36"/>
  <c r="C41" i="36"/>
  <c r="D44" i="36"/>
  <c r="D6" i="36"/>
  <c r="D7" i="36"/>
  <c r="D8" i="36"/>
  <c r="D9" i="36"/>
  <c r="D10" i="36"/>
  <c r="D11" i="36"/>
  <c r="D13" i="36"/>
  <c r="D14" i="36"/>
  <c r="D16" i="36"/>
  <c r="D17" i="36"/>
  <c r="D18" i="36"/>
  <c r="D19" i="36"/>
  <c r="D20" i="36"/>
  <c r="D21" i="36"/>
  <c r="D22" i="36"/>
  <c r="D23" i="36"/>
  <c r="D24" i="36"/>
  <c r="D25" i="36"/>
  <c r="D26" i="36"/>
  <c r="D27" i="36"/>
  <c r="D28" i="36"/>
  <c r="D29" i="36"/>
  <c r="D30" i="36"/>
  <c r="D31" i="36"/>
  <c r="D33" i="36"/>
  <c r="D35" i="36"/>
  <c r="M5" i="47" l="1"/>
  <c r="N5" i="47"/>
  <c r="K85" i="25" l="1"/>
  <c r="L54" i="43" l="1"/>
  <c r="L53" i="43"/>
  <c r="L52" i="43"/>
  <c r="L49" i="43"/>
  <c r="L48" i="43"/>
  <c r="L47" i="43"/>
  <c r="L44" i="43"/>
  <c r="L43" i="43"/>
  <c r="L42" i="43"/>
  <c r="L39" i="43"/>
  <c r="L38" i="43"/>
  <c r="L37" i="43"/>
  <c r="L34" i="43"/>
  <c r="L33" i="43"/>
  <c r="L32" i="43"/>
  <c r="L29" i="43"/>
  <c r="L28" i="43"/>
  <c r="L27" i="43"/>
  <c r="L24" i="43"/>
  <c r="L23" i="43"/>
  <c r="L22" i="43"/>
  <c r="L61" i="43"/>
  <c r="L60" i="43"/>
  <c r="L59" i="43"/>
  <c r="L19" i="43"/>
  <c r="L18" i="43"/>
  <c r="L17" i="43"/>
  <c r="L14" i="43"/>
  <c r="L13" i="43"/>
  <c r="L12" i="43"/>
  <c r="L9" i="43"/>
  <c r="L8" i="43"/>
  <c r="L7" i="43"/>
  <c r="L64" i="25"/>
  <c r="J64" i="25"/>
  <c r="E64" i="25"/>
  <c r="L45" i="25"/>
  <c r="J45" i="25" l="1"/>
  <c r="K55" i="43" l="1"/>
  <c r="J55" i="43"/>
  <c r="I55" i="43"/>
  <c r="H55" i="43"/>
  <c r="G55" i="43"/>
  <c r="K50" i="43"/>
  <c r="J50" i="43"/>
  <c r="I50" i="43"/>
  <c r="H50" i="43"/>
  <c r="G50" i="43"/>
  <c r="F50" i="43"/>
  <c r="L50" i="43" s="1"/>
  <c r="K45" i="43"/>
  <c r="J45" i="43"/>
  <c r="I45" i="43"/>
  <c r="H45" i="43"/>
  <c r="G45" i="43"/>
  <c r="F45" i="43"/>
  <c r="L45" i="43" s="1"/>
  <c r="K40" i="43"/>
  <c r="J40" i="43"/>
  <c r="I40" i="43"/>
  <c r="H40" i="43"/>
  <c r="G40" i="43"/>
  <c r="F40" i="43"/>
  <c r="L40" i="43" s="1"/>
  <c r="K35" i="43"/>
  <c r="J35" i="43"/>
  <c r="I35" i="43"/>
  <c r="H35" i="43"/>
  <c r="G35" i="43"/>
  <c r="F35" i="43"/>
  <c r="L35" i="43" s="1"/>
  <c r="K30" i="43"/>
  <c r="J30" i="43"/>
  <c r="I30" i="43"/>
  <c r="H30" i="43"/>
  <c r="G30" i="43"/>
  <c r="F30" i="43"/>
  <c r="L30" i="43" s="1"/>
  <c r="K25" i="43"/>
  <c r="J25" i="43"/>
  <c r="I25" i="43"/>
  <c r="H25" i="43"/>
  <c r="G25" i="43"/>
  <c r="F25" i="43"/>
  <c r="L25" i="43" s="1"/>
  <c r="F55" i="43"/>
  <c r="L55" i="43" l="1"/>
  <c r="C45" i="36"/>
  <c r="F81" i="43" l="1"/>
  <c r="G81" i="43"/>
  <c r="H81" i="43"/>
  <c r="I81" i="43"/>
  <c r="J81" i="43"/>
  <c r="K81" i="43"/>
  <c r="F82" i="43"/>
  <c r="G82" i="43"/>
  <c r="H82" i="43"/>
  <c r="I82" i="43"/>
  <c r="J82" i="43"/>
  <c r="K82" i="43"/>
  <c r="K80" i="43"/>
  <c r="J80" i="43"/>
  <c r="I80" i="43"/>
  <c r="H80" i="43"/>
  <c r="G80" i="43"/>
  <c r="F80" i="43"/>
  <c r="K20" i="43"/>
  <c r="J20" i="43"/>
  <c r="I20" i="43"/>
  <c r="H20" i="43"/>
  <c r="G20" i="43"/>
  <c r="F20" i="43"/>
  <c r="L20" i="43" s="1"/>
  <c r="K15" i="43"/>
  <c r="J15" i="43"/>
  <c r="I15" i="43"/>
  <c r="H15" i="43"/>
  <c r="G15" i="43"/>
  <c r="F15" i="43"/>
  <c r="K10" i="43"/>
  <c r="J10" i="43"/>
  <c r="I10" i="43"/>
  <c r="H10" i="43"/>
  <c r="G10" i="43"/>
  <c r="F10" i="43"/>
  <c r="L15" i="43" l="1"/>
  <c r="L10" i="43"/>
  <c r="G56" i="43"/>
  <c r="K56" i="43"/>
  <c r="I56" i="43"/>
  <c r="J56" i="43"/>
  <c r="H56" i="43"/>
  <c r="F56" i="43"/>
  <c r="J73" i="43" l="1"/>
  <c r="J79" i="43" s="1"/>
  <c r="K73" i="43"/>
  <c r="K79" i="43" s="1"/>
  <c r="I73" i="43"/>
  <c r="I79" i="43" s="1"/>
  <c r="H73" i="43"/>
  <c r="H79" i="43" s="1"/>
  <c r="G73" i="43"/>
  <c r="G79" i="43" s="1"/>
  <c r="L56" i="43"/>
  <c r="G43" i="48"/>
  <c r="G35" i="48"/>
  <c r="G34" i="48"/>
  <c r="G25" i="48"/>
  <c r="G26" i="48"/>
  <c r="L62" i="43" l="1"/>
  <c r="F73" i="43"/>
  <c r="F79" i="43" s="1"/>
  <c r="L72" i="43"/>
  <c r="L67" i="43"/>
  <c r="G24" i="48"/>
  <c r="G33" i="48"/>
  <c r="L108" i="25"/>
  <c r="L25" i="47" l="1"/>
  <c r="M25" i="47"/>
  <c r="N25" i="47"/>
  <c r="N24" i="47"/>
  <c r="M24" i="47"/>
  <c r="N23" i="47"/>
  <c r="M23" i="47"/>
  <c r="L24" i="47"/>
  <c r="L23" i="47"/>
  <c r="N22" i="47"/>
  <c r="M22" i="47"/>
  <c r="L22" i="47"/>
  <c r="P79" i="25"/>
  <c r="D9" i="51" s="1"/>
  <c r="L73" i="43" l="1"/>
  <c r="L78" i="43"/>
  <c r="C46" i="36"/>
  <c r="D46" i="36"/>
  <c r="D42" i="36"/>
  <c r="L79" i="43" l="1"/>
  <c r="P10" i="25"/>
  <c r="D5" i="36"/>
  <c r="D47" i="36" s="1"/>
</calcChain>
</file>

<file path=xl/sharedStrings.xml><?xml version="1.0" encoding="utf-8"?>
<sst xmlns="http://schemas.openxmlformats.org/spreadsheetml/2006/main" count="930" uniqueCount="546">
  <si>
    <t>B.</t>
  </si>
  <si>
    <t>RAZEM</t>
  </si>
  <si>
    <t>a)</t>
  </si>
  <si>
    <t>b)</t>
  </si>
  <si>
    <t>Załączniki dotyczące operacji</t>
  </si>
  <si>
    <t>(…)</t>
  </si>
  <si>
    <t>6.</t>
  </si>
  <si>
    <t>C.</t>
  </si>
  <si>
    <t xml:space="preserve">A. </t>
  </si>
  <si>
    <t xml:space="preserve">Inne załączniki </t>
  </si>
  <si>
    <t>15.</t>
  </si>
  <si>
    <t>Lp.</t>
  </si>
  <si>
    <t>Nazwa załącznika</t>
  </si>
  <si>
    <t>1.</t>
  </si>
  <si>
    <t>2.</t>
  </si>
  <si>
    <t>3.</t>
  </si>
  <si>
    <t>4.</t>
  </si>
  <si>
    <t>5.</t>
  </si>
  <si>
    <t>7.</t>
  </si>
  <si>
    <t>8.</t>
  </si>
  <si>
    <t>(...)</t>
  </si>
  <si>
    <t>10.</t>
  </si>
  <si>
    <t>11.</t>
  </si>
  <si>
    <t>12.</t>
  </si>
  <si>
    <t>9.</t>
  </si>
  <si>
    <t>I.</t>
  </si>
  <si>
    <t>II.</t>
  </si>
  <si>
    <t>I. CZĘŚĆ OGÓLNA</t>
  </si>
  <si>
    <t>13.</t>
  </si>
  <si>
    <t>c)</t>
  </si>
  <si>
    <t>d)</t>
  </si>
  <si>
    <t>Suma A.</t>
  </si>
  <si>
    <t>Suma B.</t>
  </si>
  <si>
    <t>Suma C.</t>
  </si>
  <si>
    <t>Suma I</t>
  </si>
  <si>
    <t>Suma II</t>
  </si>
  <si>
    <t>(wybierz z listy)</t>
  </si>
  <si>
    <t>Koszty ogólne (maks. 10% kosztów kwalifikowalnych)</t>
  </si>
  <si>
    <t>UM</t>
  </si>
  <si>
    <t>/</t>
  </si>
  <si>
    <t xml:space="preserve">Liczba szkoleń </t>
  </si>
  <si>
    <t>Liczba nowych miejsc noclegowych</t>
  </si>
  <si>
    <t>L.p.</t>
  </si>
  <si>
    <t>Oświadczam, że:</t>
  </si>
  <si>
    <t>16.</t>
  </si>
  <si>
    <t>17.</t>
  </si>
  <si>
    <t>18.</t>
  </si>
  <si>
    <t>19.</t>
  </si>
  <si>
    <t>20.</t>
  </si>
  <si>
    <t>w tym VAT***</t>
  </si>
  <si>
    <t>symbol formularza</t>
  </si>
  <si>
    <t>Polska</t>
  </si>
  <si>
    <t>III.1</t>
  </si>
  <si>
    <t>III.2</t>
  </si>
  <si>
    <t>Sposób pomiaru wskaźnika</t>
  </si>
  <si>
    <t>Wskaźnik</t>
  </si>
  <si>
    <t xml:space="preserve">Liczba zabytków poddanych pracom konserwatorskim lub restauratorskim </t>
  </si>
  <si>
    <t>…</t>
  </si>
  <si>
    <t>Jednostka miary wskaźnika</t>
  </si>
  <si>
    <t>osoby</t>
  </si>
  <si>
    <t>km</t>
  </si>
  <si>
    <t xml:space="preserve"> 
w tym VAT***</t>
  </si>
  <si>
    <t>Ogółem</t>
  </si>
  <si>
    <t>TAK / ND</t>
  </si>
  <si>
    <t>14.</t>
  </si>
  <si>
    <t>Potwierdzenie przyjęcia przez UM /pieczęć/</t>
  </si>
  <si>
    <t>i podpis</t>
  </si>
  <si>
    <t>(wypełnia UM)</t>
  </si>
  <si>
    <t>data przyjęcia (dd-mm-rrrr)</t>
  </si>
  <si>
    <t>Jak cofnąć niepożądane
(a dokonane) zmiany?</t>
  </si>
  <si>
    <t>Jak dodać wiersz?</t>
  </si>
  <si>
    <t>Jak uzupełnić formułę?</t>
  </si>
  <si>
    <t>A.2</t>
  </si>
  <si>
    <t>B.1</t>
  </si>
  <si>
    <t>B.2</t>
  </si>
  <si>
    <t>C.1</t>
  </si>
  <si>
    <t>C.2</t>
  </si>
  <si>
    <t>Wniosek w postaci dokumentu elektronicznego, zapisanego na informatycznym nośniku danych</t>
  </si>
  <si>
    <t>miejscowość i data (w formacie dd-mm-rrrr)</t>
  </si>
  <si>
    <t>Liczba osób przeszkolonych</t>
  </si>
  <si>
    <t>Liczba nowych obiektów infrastruktury turystycznej i rekreacyjnej</t>
  </si>
  <si>
    <t>Liczba przebudowanych obiektów infrastruktury turystycznej i rekreacyjnej</t>
  </si>
  <si>
    <t>Liczba osób oceniających szkolenia, jako adekwatne do oczekiwań</t>
  </si>
  <si>
    <t>-</t>
  </si>
  <si>
    <t>znak sprawy (wypełnia Urząd Marszałkowski albo wojewódzka samorządowa jednostka organizacyjna zwana dalej UM)</t>
  </si>
  <si>
    <t>W celu poprawnego wypełnienia formularza wniosku należy zapoznać się z informacjami zawartymi w Instrukcji jego wypełniania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</si>
  <si>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</si>
  <si>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</si>
  <si>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</si>
  <si>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</si>
  <si>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</si>
  <si>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</si>
  <si>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</si>
  <si>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</si>
  <si>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</si>
  <si>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</si>
  <si>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2. Numer identyfikacyjny</t>
  </si>
  <si>
    <t>5. REGON</t>
  </si>
  <si>
    <t xml:space="preserve">Koszty całkowite realizacji danego etapu operacji </t>
  </si>
  <si>
    <t>Koszty niekwalifikowalne realizacji danego etapu operacji</t>
  </si>
  <si>
    <t>Koszty kwalifikowalne realizacji danego etapu operacji
w tym:</t>
  </si>
  <si>
    <t>Wnioskowana kwota pomocy dla danego etapu operacji
w tym:</t>
  </si>
  <si>
    <t>III. DANE Z UMOWY O PRZYZNANIU POMOCY</t>
  </si>
  <si>
    <t>Nr umowy</t>
  </si>
  <si>
    <r>
      <t>Data zawarcia umowy</t>
    </r>
    <r>
      <rPr>
        <i/>
        <sz val="8"/>
        <rFont val="Arial"/>
        <family val="2"/>
        <charset val="238"/>
      </rPr>
      <t xml:space="preserve"> (w formacie dd-mm-rrrr)</t>
    </r>
  </si>
  <si>
    <t>Kwota pomocy z umowy przyznana dla całej operacji</t>
  </si>
  <si>
    <t>Kwota pomocy z umowy przyznana dla danego etapu operacji</t>
  </si>
  <si>
    <t>Nazwa Funduszu:</t>
  </si>
  <si>
    <t>Europejski Fundusz Rolny na rzecz Rozwoju Obszarów Wiejskich</t>
  </si>
  <si>
    <t>od:</t>
  </si>
  <si>
    <t>do:</t>
  </si>
  <si>
    <r>
      <t xml:space="preserve">Wniosek za okres: </t>
    </r>
    <r>
      <rPr>
        <i/>
        <sz val="8"/>
        <rFont val="Arial"/>
        <family val="2"/>
        <charset val="238"/>
      </rPr>
      <t>(daty w formacie dd-mm-rrrr)</t>
    </r>
  </si>
  <si>
    <t>5.1. Publiczne środki wspólnotowe (wkład EFRROW)</t>
  </si>
  <si>
    <t>5.2. Publiczne środki krajowe (wkład krajowy) wypłacane przez ARiMR</t>
  </si>
  <si>
    <t>Kwota wydatków całkowitych (w zł)</t>
  </si>
  <si>
    <t>Kwota wydatków kwalifikowalnych (w zł)</t>
  </si>
  <si>
    <t xml:space="preserve">Nr dokumentu </t>
  </si>
  <si>
    <t xml:space="preserve">Rodzaj dokumentu </t>
  </si>
  <si>
    <t xml:space="preserve">Numer konta księgowego lub kodu rachunkowego </t>
  </si>
  <si>
    <t xml:space="preserve">NIP wystawcy dokumentu </t>
  </si>
  <si>
    <t>Nazwa wystawcy dokumentu</t>
  </si>
  <si>
    <t>Pozycja na dokumencie albo 
nazwa towaru/ usługi</t>
  </si>
  <si>
    <t xml:space="preserve">Pozycja w zestawieniu rzeczowo-finansowym </t>
  </si>
  <si>
    <t>Sposób zapłaty (G/P/K)</t>
  </si>
  <si>
    <t>VI. ZESTAWIENIE RZECZOWO-FINANSOWE OPERACJI</t>
  </si>
  <si>
    <t>(wybór)</t>
  </si>
  <si>
    <t>RAZEM:</t>
  </si>
  <si>
    <t>I Etap</t>
  </si>
  <si>
    <t>przygotowaniu połączonym z realizacją projektu współpracy</t>
  </si>
  <si>
    <t>II Etap</t>
  </si>
  <si>
    <t>III Etap</t>
  </si>
  <si>
    <t>IV Etap</t>
  </si>
  <si>
    <t>V Etap</t>
  </si>
  <si>
    <t>4.1. Koszty inwestycyjne</t>
  </si>
  <si>
    <t>Liczba podmiotów wspartych w ramach operacji obejmujących wyposażenie mające na celu szerzenie lokalnej kultury i dziedzictwa lokalnego</t>
  </si>
  <si>
    <t>Wartość wskaźnika osiągnięta w wyniku realizacji operacji</t>
  </si>
  <si>
    <t>Docelowa wartość wskaźnika zgodnie z umową</t>
  </si>
  <si>
    <t>Dezagregacja</t>
  </si>
  <si>
    <t>Obiekty noclegowe</t>
  </si>
  <si>
    <t>Obiekty gastronomiczne</t>
  </si>
  <si>
    <t>Obiekty sportowe /rekreacyjne</t>
  </si>
  <si>
    <t>Budynki</t>
  </si>
  <si>
    <t>Inne obiekty</t>
  </si>
  <si>
    <t>Ścieżki rowerowe</t>
  </si>
  <si>
    <t>Szlaki turystyczne</t>
  </si>
  <si>
    <t>Liczba</t>
  </si>
  <si>
    <t>21.</t>
  </si>
  <si>
    <t>22.</t>
  </si>
  <si>
    <t>23.</t>
  </si>
  <si>
    <t>24.</t>
  </si>
  <si>
    <r>
      <t>Inne pozwolenia, zezwolenia, decyzje i inne dokumenty, których uzyskanie było wymagane przez odrębne przepisy w związku z zrealizowaną operacją  
- oryginał albo kopia</t>
    </r>
    <r>
      <rPr>
        <vertAlign val="superscript"/>
        <sz val="9"/>
        <rFont val="Arial"/>
        <family val="2"/>
        <charset val="238"/>
      </rPr>
      <t>4</t>
    </r>
  </si>
  <si>
    <t>Wnioskowana kwota pomocy dotycząca kosztów inwestycyjnych operacji
w tym:</t>
  </si>
  <si>
    <t>e)</t>
  </si>
  <si>
    <t>Adres</t>
  </si>
  <si>
    <t>Oświadczam, iż:</t>
  </si>
  <si>
    <t>Ilość / liczba
wg umowy</t>
  </si>
  <si>
    <t>Ilość / liczba
wg rozliczenia</t>
  </si>
  <si>
    <t>Odchylenie kosztów kwalifikowalnych (%)</t>
  </si>
  <si>
    <t>Kwota kosztów inwestycyjnych</t>
  </si>
  <si>
    <t>kopia zawiadomienia / zaproszenia o rozpoczęciu zadania</t>
  </si>
  <si>
    <t>dokumentacja potwierdzająca wybór wykonawcy lub osoby realizującej zadanie</t>
  </si>
  <si>
    <t>dokumentacja zdjęciowa</t>
  </si>
  <si>
    <t>lista obecności uczestników</t>
  </si>
  <si>
    <t>regulamin konkursu</t>
  </si>
  <si>
    <t>Nazwa zadania</t>
  </si>
  <si>
    <t>Data i miejsce realizacji:</t>
  </si>
  <si>
    <t>Nazwa zadania:</t>
  </si>
  <si>
    <t>Znak sprawy UM:</t>
  </si>
  <si>
    <t>Liczba uczestników rzeczywista:</t>
  </si>
  <si>
    <t>Imię i nazwisko</t>
  </si>
  <si>
    <t>Liczba uczestników planowana wg umowy:</t>
  </si>
  <si>
    <t>Podpis uczestnika</t>
  </si>
  <si>
    <t>3.a.</t>
  </si>
  <si>
    <t>3.b.</t>
  </si>
  <si>
    <t>3.c.</t>
  </si>
  <si>
    <t>3.d.</t>
  </si>
  <si>
    <t>Wyszczególnienie zakresu rzeczowego dla etapu 
(zgodnie z pozycjami zawartymi w umowie)</t>
  </si>
  <si>
    <t>VII. WARTOŚĆ WSKAŹNIKÓW, KTÓRE ZOSTAŁY OSIĄGNIĘTE W WYNIKU REALIZACJI OPERACJI,  W TYM WSKAŹNIKI OSIĄGNIĘCIA CELU (ÓW)</t>
  </si>
  <si>
    <t>Długość wybudowanych lub przebudowanych ścieżek rowerowych i szlaków turystycznych</t>
  </si>
  <si>
    <t xml:space="preserve">2. </t>
  </si>
  <si>
    <t>Liczba wydarzeń/imprez</t>
  </si>
  <si>
    <t>Informacja wspólna odnosząca się do każdego z ww. administratorów danych:</t>
  </si>
  <si>
    <t xml:space="preserve">1) </t>
  </si>
  <si>
    <t>2)</t>
  </si>
  <si>
    <t>danych osobowych podanych w zakresie szerszym, niż jest to wymagane na podstawie przepisów powszechnie obowiązującego prawa oznaczonych w niniejszym formularzu wniosku o płatność jako „dane nieobowiązkowe",  w celu ułatwienia i przyspieszenia kontaktu ze mną w sprawach dotyczących wypłaty przyznanej pomocy.</t>
  </si>
  <si>
    <t>1)</t>
  </si>
  <si>
    <t>info@arimr.gov.pl; iod@arimr.gov.pl;</t>
  </si>
  <si>
    <t>Wycofanie zgody nie wpływa na zgodność z prawem przetwarzania, którego dokonano na podstawie zgody przed jej wycofaniem.</t>
  </si>
  <si>
    <t>Informacja o przetwarzaniu danych osobowych przez Samorząd Województwa:</t>
  </si>
  <si>
    <t>W związku z treścią art. 13 Rozporządzenia 2016/679, Samorząd Województwa informuje, że:</t>
  </si>
  <si>
    <t>* Dane nieobowiązkowe</t>
  </si>
  <si>
    <t>Agencję Restrukturyzacji i Modernizacji Rolnictwa z siedzibą w Warszawie, Al. Jana Pawła II nr 70, 00-175 Warszawa (adres do korespondencji: ul. Poleczki 33, 02-822 Warszawa);</t>
  </si>
  <si>
    <t>Wyrażam zgodę na przetwarzanie przez administratora danych:</t>
  </si>
  <si>
    <t>D.</t>
  </si>
  <si>
    <t>D.1</t>
  </si>
  <si>
    <t>D.2</t>
  </si>
  <si>
    <t>Suma D.</t>
  </si>
  <si>
    <t>E.</t>
  </si>
  <si>
    <t>E.1</t>
  </si>
  <si>
    <t>E.2</t>
  </si>
  <si>
    <t>Suma E.</t>
  </si>
  <si>
    <t>F.</t>
  </si>
  <si>
    <t>F.1</t>
  </si>
  <si>
    <t>F.2</t>
  </si>
  <si>
    <t>Suma F.</t>
  </si>
  <si>
    <t>G.</t>
  </si>
  <si>
    <t>H.</t>
  </si>
  <si>
    <t>G.1</t>
  </si>
  <si>
    <t>G.2</t>
  </si>
  <si>
    <t>Suma G.</t>
  </si>
  <si>
    <t>H.1</t>
  </si>
  <si>
    <t>H.2</t>
  </si>
  <si>
    <t>Suma H.</t>
  </si>
  <si>
    <t>I.1</t>
  </si>
  <si>
    <t>I.2</t>
  </si>
  <si>
    <t>Suma I.</t>
  </si>
  <si>
    <t>J.</t>
  </si>
  <si>
    <t>J.1</t>
  </si>
  <si>
    <t>J.2</t>
  </si>
  <si>
    <t>Suma J.</t>
  </si>
  <si>
    <t xml:space="preserve">administratorem Pani/Pana danych osobowych (zwanym dalej administratorem danych) jest Samorząd Województwa </t>
  </si>
  <si>
    <t>z siedzibą w</t>
  </si>
  <si>
    <t>z administratorem Pani/Pan danych można się kontaktować poprzez adres e-mail:</t>
  </si>
  <si>
    <t>lub pisemnie na adres korespondencyjny</t>
  </si>
  <si>
    <t>Samorząd Województwa</t>
  </si>
  <si>
    <t>Ocena szkolenia: 
adekwatne / nieadekwatne</t>
  </si>
  <si>
    <t>płatność pośrednia</t>
  </si>
  <si>
    <t>płatność końcowa</t>
  </si>
  <si>
    <t>W-2_19.2</t>
  </si>
  <si>
    <t>- 6935 - UM</t>
  </si>
  <si>
    <t>WNIOSEK O PŁATNOŚĆ
na operacje w ramach poddziałania 19.2 „Wsparcie na wdrażanie operacji w ramach strategii rozwoju lokalnego kierowanego przez społeczność”
z wyłączeniem projektów grantowych oraz operacji w zakresie podejmowania działalności gospodarczej
objętego Programem Rozwoju Obszarów Wiejskich na lata 2014-2020</t>
  </si>
  <si>
    <t xml:space="preserve">Liczba załączników 
dołączonych przez Beneficjenta </t>
  </si>
  <si>
    <t>2. Cel złożenia wniosku o płatność:</t>
  </si>
  <si>
    <t>3. Rodzaj  płatności</t>
  </si>
  <si>
    <t>1. Wniosek dotyczy:</t>
  </si>
  <si>
    <t>1.1 operacji realizowanej przez podmiot inny niż LGD, z wyłączeniem operacji w zakresie podejmowania działalności gospodarczej</t>
  </si>
  <si>
    <t>1.2 operacji własnej LGD</t>
  </si>
  <si>
    <t>TAK</t>
  </si>
  <si>
    <t>II. DANE IDENTYFIKACYJNE BENEFICJENTA</t>
  </si>
  <si>
    <t>4. Z postanowień umowy wynika obowiązek utworzenia/utrzymania miejsc(a) pracy</t>
  </si>
  <si>
    <t>5. Operacja jest dedykowana grupie(-om) defaworyzowanej(-ym), określonej(-ym) w LSR</t>
  </si>
  <si>
    <t>5.2 Operacja jest dedykowana grupie(­om) defaworyzowanej(­ym), poprzez utworzenie/utrzymanie miejsc(a) pracy</t>
  </si>
  <si>
    <t>5.1 Liczba grup defaworyzowanych, którym dedykowana jest operacja</t>
  </si>
  <si>
    <t>6. Operacja obejmująca wyposażenie mające na celu szerzenie lokalnej kultury i dziedzictwa lokalnego</t>
  </si>
  <si>
    <t xml:space="preserve">7. Operacja współfinansowana z innych środków publicznych przez organizację pozarządową 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</si>
  <si>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 xml:space="preserve"> Pole niewypełniane przez osoby fizyczne nieprowadzące działalności gospodarczej lub niebędące zarejestrowanymi podatnikami podatku od towarów i usług.</t>
    </r>
  </si>
  <si>
    <t>1. Liczba podmiotów wspólnie wnioskujących</t>
  </si>
  <si>
    <r>
      <t>4. NIP</t>
    </r>
    <r>
      <rPr>
        <vertAlign val="superscript"/>
        <sz val="9"/>
        <rFont val="Arial"/>
        <family val="2"/>
        <charset val="238"/>
      </rPr>
      <t>1</t>
    </r>
  </si>
  <si>
    <t>6.11 Telefon stacjonarny / komórkowy*</t>
  </si>
  <si>
    <t>6.12 Faks*</t>
  </si>
  <si>
    <t>6.13  E-mail*</t>
  </si>
  <si>
    <t>6.14 Adres www*</t>
  </si>
  <si>
    <r>
      <t xml:space="preserve">7. Adres do korespondencji </t>
    </r>
    <r>
      <rPr>
        <i/>
        <sz val="7"/>
        <rFont val="Arial"/>
        <family val="2"/>
        <charset val="238"/>
      </rPr>
      <t>(wypełnić, jeśli jest inny niż w punkcie 6 oraz w przypadku wskazania pełnomocnika)</t>
    </r>
  </si>
  <si>
    <r>
      <t xml:space="preserve">6. Adres Beneficjenta </t>
    </r>
    <r>
      <rPr>
        <i/>
        <sz val="7"/>
        <rFont val="Arial"/>
        <family val="2"/>
        <charset val="238"/>
      </rPr>
      <t>(adres zamieszkania osoby fizycznej / adres wykonywania działalności gospodarczej / adres siedziby / siedziby oddziału osoby prawnej albo jednostki organizacyjnej nieposiadającej osobowości prawnej)</t>
    </r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</si>
  <si>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</si>
  <si>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</si>
  <si>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</si>
  <si>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</si>
  <si>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</si>
  <si>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</si>
  <si>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</si>
  <si>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</t>
  </si>
  <si>
    <t>7.9 Nr domu</t>
  </si>
  <si>
    <t>7.10 Nr lokalu</t>
  </si>
  <si>
    <t>7.11 Telefon stacjonarny / komórkowy*</t>
  </si>
  <si>
    <t>7.12 Faks*</t>
  </si>
  <si>
    <t>7.13  E-mail*</t>
  </si>
  <si>
    <t>7.14 Adres www*</t>
  </si>
  <si>
    <t>8. Dane osób upoważnionych do reprezentowania Beneficjenta (dotyczy Beneficjenta niebędącego osobą fizyczną)</t>
  </si>
  <si>
    <t>Nazwisko/nazwa</t>
  </si>
  <si>
    <t>Imię</t>
  </si>
  <si>
    <t>Stanowisko/Funkcja</t>
  </si>
  <si>
    <t>8.1</t>
  </si>
  <si>
    <t>8.2</t>
  </si>
  <si>
    <t>8.3</t>
  </si>
  <si>
    <t>9. Dane pełnomocnika Beneficjenta</t>
  </si>
  <si>
    <t>9.1 Nazwisko</t>
  </si>
  <si>
    <t>9.2 Imię</t>
  </si>
  <si>
    <t>9.3 Stanowisko/Funkcja</t>
  </si>
  <si>
    <t>9.4 Kraj</t>
  </si>
  <si>
    <t>9.5 Województwo</t>
  </si>
  <si>
    <t>9.6 Powiat</t>
  </si>
  <si>
    <t>9.7 Gmina</t>
  </si>
  <si>
    <t>9.8 Kod pocztowy</t>
  </si>
  <si>
    <t>9.9 Poczta</t>
  </si>
  <si>
    <t>9.10 Miejscowość</t>
  </si>
  <si>
    <t>9.11 Ulica</t>
  </si>
  <si>
    <t>9.12 Nr domu</t>
  </si>
  <si>
    <t>9.13 Nr lokalu</t>
  </si>
  <si>
    <t>9.14 Tel stacjonarny  / komórkowy*</t>
  </si>
  <si>
    <t>9.15 Faks*</t>
  </si>
  <si>
    <t>9.16 E-mail*</t>
  </si>
  <si>
    <t>9.17 Adres www*</t>
  </si>
  <si>
    <t>10. Dane osoby uprawnionej do kontaktu</t>
  </si>
  <si>
    <t xml:space="preserve">10.1 Nazwisko </t>
  </si>
  <si>
    <t>10.2 Imię</t>
  </si>
  <si>
    <t>10.3 Telefon stacjonarny / komórkowy*</t>
  </si>
  <si>
    <t>10.4 Faks*</t>
  </si>
  <si>
    <t>10.5 E-mail*</t>
  </si>
  <si>
    <t>Wkład własny Beneficjenta, stanowiący publiczne środki krajowe</t>
  </si>
  <si>
    <t>7.1 Kwota rozliczająca zaliczkę</t>
  </si>
  <si>
    <t>7.2 Odsetki od wypłaconej zaliczki / wyprzedzającego finansowania, podlegające rozliczeniu 
w ramach wniosku o płatność</t>
  </si>
  <si>
    <t>IV. DANE DOTYCZĄCE WNIOSKU O PŁATNOŚĆ</t>
  </si>
  <si>
    <t>Dane pozostałych partnerów projektu (LGD) można uzupełnić w arkuszu IV_A w skoroszycie (w dodatkowym pliku) WoP_19_2_IW_4z_ark_wpolwn.xlsx</t>
  </si>
  <si>
    <r>
      <t xml:space="preserve">IV.A. DANE PODMIOTÓW WSPÓLNIE WNIOSKUJĄCYCH O PŁATNOŚĆ W DANYM ETAPIE OPERACJI
</t>
    </r>
    <r>
      <rPr>
        <i/>
        <sz val="7"/>
        <rFont val="Arial"/>
        <family val="2"/>
        <charset val="238"/>
      </rPr>
      <t>(sekcja powielana dla każdego podmiotu wspólnie wnioskującego)</t>
    </r>
  </si>
  <si>
    <t>1. Nr podmiotu wspólnie wnioskującego:</t>
  </si>
  <si>
    <t>3. Imię i nazwisko/Nazwa</t>
  </si>
  <si>
    <t>6. Dane wniosku o płatność dla danego podmiotu wspólnie wnioskującego</t>
  </si>
  <si>
    <t>6.1</t>
  </si>
  <si>
    <t>6.2</t>
  </si>
  <si>
    <t>6.3</t>
  </si>
  <si>
    <t>6.3.1 Koszty inwestycyjne</t>
  </si>
  <si>
    <t>6.4</t>
  </si>
  <si>
    <t>6.4.1 Publiczne  środki wspólnotowe (wkład EFRROW)</t>
  </si>
  <si>
    <t>6.4.2 Publiczne środki krajowe (wkład krajowy) wypłacane przez ARIMR</t>
  </si>
  <si>
    <t>6.5</t>
  </si>
  <si>
    <t xml:space="preserve">Wkład własny Beneficjenta, stanowiący publiczne środki krajowe </t>
  </si>
  <si>
    <t>6.6</t>
  </si>
  <si>
    <t>6.6.1 Kwota rozliczająca zaliczkę</t>
  </si>
  <si>
    <t>6.6.2 Odsetki od wypłaconej zaliczki / wyprzedzającego finansowania podlegające 
rozliczeniu w ramach wniosku</t>
  </si>
  <si>
    <t>V. WYKAZ FAKTUR LUB DOKUMENTÓW O RÓWNOWAŻNEJ WARTOŚCI DOWODOWEJ, DOKUMENTUJĄCYCH PONIESIONE KOSZTY</t>
  </si>
  <si>
    <t>Data 
wystawienia
dokumentu
 (dd-mm-rr)</t>
  </si>
  <si>
    <t>Data zapłaty             (dd-mm-rr)</t>
  </si>
  <si>
    <t>ogółem*</t>
  </si>
  <si>
    <t>w tym VAT**</t>
  </si>
  <si>
    <t>Nr podmiotu wspólnie wnioskującego o płatność</t>
  </si>
  <si>
    <t>dla podmiotu wspólnie wnioskującego nr</t>
  </si>
  <si>
    <t>* w kolumnie 12 należy wpisać kwotę brutto jedynie w przypadku, gdy VAT jest kosztem kwalifikowalnym; w pozostałych przypadkach należy wpisać kwotę netto
** w kolumnie 13 należy wpisać kwotę VAT jedynie w przypadku, gdy VAT jest kosztem kwalifikowalnym; w pozostałych przypadkach należy wpisać 0,00</t>
  </si>
  <si>
    <t>Jednostki
miary</t>
  </si>
  <si>
    <t>Koszty kwalifikowalne operacji dla etapu wg umowy (zł)</t>
  </si>
  <si>
    <t>Koszty kwalifikowalne operacji dla etapu wg rozliczenia (zł)</t>
  </si>
  <si>
    <t>Numer podmiotu wspólnie wnioskującego o płatność</t>
  </si>
  <si>
    <r>
      <t>Koszty kwalifikowalne określone w § 8 ust.1  rozporządzenia</t>
    </r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>, z wyłączeniem kosztów ogólnych:</t>
    </r>
  </si>
  <si>
    <t>IV.1</t>
  </si>
  <si>
    <t>IV.2</t>
  </si>
  <si>
    <t>IV.3</t>
  </si>
  <si>
    <t>A.*</t>
  </si>
  <si>
    <t>A.1**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</si>
  <si>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Rozporządzenie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z 2017 r. poz. 772 i 1588 oraz z 2018 r. poz. 861).</t>
    </r>
  </si>
  <si>
    <t>Suma III</t>
  </si>
  <si>
    <t>III.</t>
  </si>
  <si>
    <t>Wartość wkładu rzeczowego w formie nieodpłatnej, w tym:</t>
  </si>
  <si>
    <t>II.I</t>
  </si>
  <si>
    <t>II.I.1</t>
  </si>
  <si>
    <t>II.I.2</t>
  </si>
  <si>
    <t>Suma II.I</t>
  </si>
  <si>
    <r>
      <t>* Zadanie lub grupa zadań realizowanych w ramach operacji. Definicja "zadania" wskazana została w § 1 pkt 36) umowy o przyznaniu pomocy.
** Zadanie lub dostawa/robota/usługa realizowana w ramach zadania.
*** W przypadku Beneficjenta, dla którego VAT nie będzie kosztem kwalifikowalnym należy wpisać 0,00.</t>
    </r>
    <r>
      <rPr>
        <i/>
        <vertAlign val="superscript"/>
        <sz val="7"/>
        <rFont val="Arial"/>
        <family val="2"/>
        <charset val="238"/>
      </rPr>
      <t/>
    </r>
  </si>
  <si>
    <t>Wartość towarów</t>
  </si>
  <si>
    <t>II.II</t>
  </si>
  <si>
    <t>Wartość gruntów lub nieruchomości</t>
  </si>
  <si>
    <t>Suma II.II</t>
  </si>
  <si>
    <t>Suma II.III</t>
  </si>
  <si>
    <t>II.II.1</t>
  </si>
  <si>
    <t>II.II.2</t>
  </si>
  <si>
    <t>II.III</t>
  </si>
  <si>
    <t>II.III.1</t>
  </si>
  <si>
    <t>II.III.2</t>
  </si>
  <si>
    <r>
      <rPr>
        <b/>
        <sz val="7"/>
        <rFont val="Arial"/>
        <family val="2"/>
        <charset val="238"/>
      </rPr>
      <t xml:space="preserve">IV. </t>
    </r>
    <r>
      <rPr>
        <sz val="7"/>
        <rFont val="Arial"/>
        <family val="2"/>
        <charset val="238"/>
      </rPr>
      <t xml:space="preserve">Suma kosztów kwalifikowalnych operacji (I+II+III) </t>
    </r>
  </si>
  <si>
    <t>1.1 Wskaźniki obowiązkowe</t>
  </si>
  <si>
    <t>1.2 Pozostałe wskaźniki</t>
  </si>
  <si>
    <t>VIII. ZOBOWIĄZANIA DOTYCZĄCE UTWORZENIA NOWEGO MIEJSCA PRACY</t>
  </si>
  <si>
    <t>Liczba utworzonych miejsc pracy</t>
  </si>
  <si>
    <t>Kobiety</t>
  </si>
  <si>
    <t>Mężczyźni</t>
  </si>
  <si>
    <t>Osoby niepełnosprawne – posiadające orzeczenie o niepełnosprawności</t>
  </si>
  <si>
    <t>Osoby bezrobotne – zarejestrowane w urzędzie pracy (przed podjęciem zatrudnienia we wspartej firmie)</t>
  </si>
  <si>
    <t>Osoby powyżej 50 roku życia</t>
  </si>
  <si>
    <t>Osoby młode do ukończenia 25 roku życia</t>
  </si>
  <si>
    <t>Liczba utrzymanych miejsc pracy</t>
  </si>
  <si>
    <t>Długość wybudowanych lub przebudowanych dróg</t>
  </si>
  <si>
    <t>Drogi wybudowane</t>
  </si>
  <si>
    <t>Drogi przebudowane</t>
  </si>
  <si>
    <t>Liczba sieci w zakresie usług turystycznych, które otrzymały wsparcie w ramach realizacji LSR</t>
  </si>
  <si>
    <t xml:space="preserve">Liczba podmiotów w ramach sieci w zakresie usług turystycznych </t>
  </si>
  <si>
    <t>Liczba sieci w zakresie krótkich łańcuchów żywnościowych lub rynków lokalnych, które otrzymały wsparcie w ramach realizacji LSR</t>
  </si>
  <si>
    <t>Liczba nowych inkubatorów (centrów) przetwórstwa lokalnego</t>
  </si>
  <si>
    <t>Liczba zmodernizowanych inkubatorów (centrów) przetwórstwa lokalnego</t>
  </si>
  <si>
    <t>Liczba osób korzystających z nowej lub przebudowanej infrastruktury drogowej w zakresie włączenia społecznego</t>
  </si>
  <si>
    <t>Liczba podmiotów w ramach sieci w zakresie krótkich łańcuchów żywnościowych lub rynków lokalnych, które otrzymały wsparcie w ramach realizacji LSR</t>
  </si>
  <si>
    <t>Liczba godzin pracy wolontariuszy zaangażowanych w realizację operacji</t>
  </si>
  <si>
    <t>sztuka</t>
  </si>
  <si>
    <t>pełny etat średnioroczny</t>
  </si>
  <si>
    <t>osobogodzina</t>
  </si>
  <si>
    <t>Liczba osób korzystających ze wspartych usług / infrastruktury</t>
  </si>
  <si>
    <t>Liczba osób korzystających ze wspartych usług / infrastruktury z zakresu technologii informacyjno-komunikacyjnych</t>
  </si>
  <si>
    <t>1. Wartość momentu bazowego stanu zatrudnienia określona w umowie o przyznaniu pomocy</t>
  </si>
  <si>
    <t>2. Liczba miejsc pracy planowana do utworzenia wg umowy o przyznaniu pomocy</t>
  </si>
  <si>
    <t>3. Aktualny stan zatrudnienia</t>
  </si>
  <si>
    <t>3.1 Stan zatrudnienia na dzień składania wniosku o płatność (w przeliczeniu na pełne etaty)</t>
  </si>
  <si>
    <t>3.2 Średni stan zatrudnienia z okresu 12 miesięcy, w przypadku gdy Beneficjent prowadzi działalność sezonową</t>
  </si>
  <si>
    <t xml:space="preserve">IX. INFORMACJA O ZAŁĄCZNIKACH </t>
  </si>
  <si>
    <r>
      <t>3</t>
    </r>
    <r>
      <rPr>
        <i/>
        <sz val="7"/>
        <rFont val="Arial"/>
        <family val="2"/>
        <charset val="238"/>
      </rPr>
      <t xml:space="preserve"> Kopia potwierdzona za zgodność z oryginałem przez pracownika LGD, samorządu województwa, lub podmiot, który wydał dokument, lub w formie kopii poświadczonych za zgodność z oryginałem przez notariusza lub przez występującego w sprawie pełnomocnika będącego radcą prawnym lub adwokatem, z tym że kopia pełnomocnictwa, o której mowa w pkt. A.21, nie może być potwierdzona za zgodność z oryginałem przez Beneficjenta lub przez pracownika LGD. Natomiast kopie faktur lub dokumentów o równoważnej wartości dowodowej oraz kopie dowodów zapłaty mogą zostać potwierdzone za zgodność z oryginałem przez Beneficjenta.</t>
    </r>
  </si>
  <si>
    <r>
      <t>Faktury lub dokumenty o równoważnej wartości dowodowej (w tym umowy o dzieło, zlecenia i inne umowy cywilnoprawne) 
- kopia</t>
    </r>
    <r>
      <rPr>
        <vertAlign val="superscript"/>
        <sz val="9"/>
        <rFont val="Arial"/>
        <family val="2"/>
        <charset val="238"/>
      </rPr>
      <t>3</t>
    </r>
  </si>
  <si>
    <r>
      <t>Dowody zapłaty 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</si>
  <si>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utworzenie miejsc pracy / utrzymanie miejsc pracy / poniesienie kosztów zatrudnienia przez Beneficjenta:
- kopia</t>
    </r>
    <r>
      <rPr>
        <vertAlign val="superscript"/>
        <sz val="9"/>
        <rFont val="Arial"/>
        <family val="2"/>
        <charset val="238"/>
      </rPr>
      <t>3</t>
    </r>
  </si>
  <si>
    <t>3.e.</t>
  </si>
  <si>
    <r>
      <t>Zgłoszenie do ubezpieczeń ZUS ZUA (dla etatów powstałych w wyniku realizacji operacji)
 - kopia</t>
    </r>
    <r>
      <rPr>
        <vertAlign val="superscript"/>
        <sz val="9"/>
        <rFont val="Arial"/>
        <family val="2"/>
        <charset val="238"/>
      </rPr>
      <t>3</t>
    </r>
  </si>
  <si>
    <r>
      <t>Umowy o pracę lub spółdzielcze umowy o pracę wraz z zakresami czynności (dla etatów powstałych w wyniku realizacji operacji)
- kopia</t>
    </r>
    <r>
      <rPr>
        <vertAlign val="superscript"/>
        <sz val="9"/>
        <rFont val="Arial"/>
        <family val="2"/>
        <charset val="238"/>
      </rPr>
      <t>3</t>
    </r>
  </si>
  <si>
    <r>
      <t>Deklaracja(e) rozliczeniowa(e) ZUS DRA (wraz z ZUS RCA (RCX), ZUS RSA, ZUS RZA) 
 - kopia</t>
    </r>
    <r>
      <rPr>
        <vertAlign val="superscript"/>
        <sz val="9"/>
        <rFont val="Arial"/>
        <family val="2"/>
        <charset val="238"/>
      </rPr>
      <t>3</t>
    </r>
  </si>
  <si>
    <r>
      <t>Lista/y płac z wyszczególnieniem wszystkich składników wynagrodzenia i kwot pobranych z tytułu opłaconych: składek na ubezpieczenie społeczne i zdrowotne, składek na Fundusz Pracy i Fundusz Gwarantowanych Świadczeń Pracowniczych oraz zaliczek na podatek dochodowy od osób fizycznych
-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</si>
  <si>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poniesienie wszystkich składników wynagrodzenia i kwot pobranych z tytułu opłaconych: składek na ubezpieczenie społeczne i zdrowotne, składek na Fundusz Pracy i Fundusz Gwarantowanych Świadczeń Pracowniczych oraz zaliczek na podatek dochodowy od osób fizycznych, zgodnie z listą płac
- kopia</t>
    </r>
    <r>
      <rPr>
        <vertAlign val="superscript"/>
        <sz val="9"/>
        <rFont val="Arial"/>
        <family val="2"/>
        <charset val="238"/>
      </rPr>
      <t>3</t>
    </r>
  </si>
  <si>
    <r>
      <t>Dokumentacja z przeprowadzonego postępowania w sprawie wyboru przez Beneficjenta wykonawcy danego zadania ujętego w zestawieniu rzeczowo–finansowym operacji
- oryginał lub kopia</t>
    </r>
    <r>
      <rPr>
        <vertAlign val="superscript"/>
        <sz val="9"/>
        <rFont val="Arial"/>
        <family val="2"/>
        <charset val="238"/>
      </rPr>
      <t>3</t>
    </r>
  </si>
  <si>
    <r>
      <t>Wycena określająca wartość rynkową zakupionych używanych maszyn, urządzeń, sprzętu lub innego wyposażenia o charakterze zabytkowym albo historycznym (w przypadku operacji obejmujących zakup używanego sprzętu o charakterze zabytkowym albo historycznym w ramach zachowania dziedzictwa lokalnego)
- kopia</t>
    </r>
    <r>
      <rPr>
        <vertAlign val="superscript"/>
        <sz val="9"/>
        <rFont val="Arial"/>
        <family val="2"/>
        <charset val="238"/>
      </rPr>
      <t>3</t>
    </r>
  </si>
  <si>
    <t>25.</t>
  </si>
  <si>
    <r>
      <t>Wycena rzeczoznawcy określająca wartość rynkową wkładu rzeczowego w postaci udostępnienia nieruchomości
- oryginał lub kopia</t>
    </r>
    <r>
      <rPr>
        <vertAlign val="superscript"/>
        <sz val="9"/>
        <rFont val="Arial"/>
        <family val="2"/>
        <charset val="238"/>
      </rPr>
      <t>3</t>
    </r>
  </si>
  <si>
    <r>
      <t>Umowy z dostawcami lub wykonawcami zawierające specyfikację będącą podstawą wystawienia każdej z przedstawionych faktur lub innych dokumentów o równoważnej wartości dowodowej, jeżeli nazwa towaru lub usługi w przedstawionej fakturze lub dokumencie o równoważnej wartości dowodowej, odnosi się do umów zawartych przez Beneficjenta lub nie pozwala na precyzyjne określenie kosztów kwalifikowalnych
- kopia</t>
    </r>
    <r>
      <rPr>
        <vertAlign val="superscript"/>
        <sz val="9"/>
        <rFont val="Arial"/>
        <family val="2"/>
        <charset val="238"/>
      </rPr>
      <t>3</t>
    </r>
  </si>
  <si>
    <r>
      <t>Interpretacja przepisów prawa podatkowego (interpretacja indywidualna) wydana przez Organ upoważniony (w przypadku, gdy Beneficjent złożył do wniosku o przyznanie pomocy Oświadczenia o kwalifikowalności VAT oraz wykazał w kosztach kwalifikowalnych VAT)
- oryginał lub kopia</t>
    </r>
    <r>
      <rPr>
        <vertAlign val="superscript"/>
        <sz val="9"/>
        <rFont val="Arial"/>
        <family val="2"/>
        <charset val="238"/>
      </rPr>
      <t>3</t>
    </r>
  </si>
  <si>
    <r>
      <t>Umowa najmu lub dzierżawy maszyn, wyposażenia lub nieruchomości
- kopia</t>
    </r>
    <r>
      <rPr>
        <vertAlign val="superscript"/>
        <sz val="9"/>
        <rFont val="Arial"/>
        <family val="2"/>
        <charset val="238"/>
      </rPr>
      <t>3</t>
    </r>
  </si>
  <si>
    <r>
      <t xml:space="preserve">Inne dokumenty potwierdzające osiągnięcie celów i wskaźników realizacji operacji </t>
    </r>
    <r>
      <rPr>
        <i/>
        <sz val="9"/>
        <rFont val="Arial"/>
        <family val="2"/>
        <charset val="238"/>
      </rPr>
      <t>(dotyczy sekcji VII. Wskaźniki osiagnięcia celu(ów) operacji)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</si>
  <si>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Decyzja o pozwoleniu na budowę </t>
    </r>
    <r>
      <rPr>
        <i/>
        <sz val="9"/>
        <rFont val="Arial"/>
        <family val="2"/>
        <charset val="238"/>
      </rPr>
      <t>(załącznik obowiązkowy w sytuacji, gdy na etapie wniosku o przyznanie pomocy nie był ostatecznym dokumentem)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</si>
  <si>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Pozwolenie na użytkowanie obiektu budowlanego, jeśli taki obowiązek wynika z przepisów prawa budowlanego
- oryginał lub kopia</t>
    </r>
    <r>
      <rPr>
        <vertAlign val="superscript"/>
        <sz val="9"/>
        <rFont val="Arial"/>
        <family val="2"/>
        <charset val="238"/>
      </rPr>
      <t>3</t>
    </r>
  </si>
  <si>
    <r>
      <t>Kosztorys różnicowy
- oryginał lub kopia</t>
    </r>
    <r>
      <rPr>
        <vertAlign val="superscript"/>
        <sz val="9"/>
        <rFont val="Arial"/>
        <family val="2"/>
        <charset val="238"/>
      </rPr>
      <t>3</t>
    </r>
  </si>
  <si>
    <r>
      <t>Protokoły odbioru robót / montażu / rozruchu maszyn i urządzeń / instalacji oprogramowania lub Oświadczenie Beneficjenta o poprawnym wykonaniu ww. czynności z udziałem środków własnych
- oryginał lub kopia</t>
    </r>
    <r>
      <rPr>
        <vertAlign val="superscript"/>
        <sz val="9"/>
        <rFont val="Arial"/>
        <family val="2"/>
        <charset val="238"/>
      </rPr>
      <t>3</t>
    </r>
  </si>
  <si>
    <t>Oświadczenie dotyczące wyodrębnionych kont / prowadzenia wykazu faktur lub dokumentów o równoważnej wartości dowodowej dokumentujących poniesione koszty, w ramach poddziałania 19.2 „Wsparcie na wdrażanie operacji w ramach strategii rozwoju lokalnego kierowanego przez społeczność” (sporządzone na formularzu udostępnionym przez UM) 
- oryginał</t>
  </si>
  <si>
    <r>
      <t>Karta rozliczenia zadania w zakresie wzmocnienia kapitału społecznego w tym podnoszenia wiedzy społeczności lokalnej w zakresie ochrony środowiska, zmian klimatycznych i 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</si>
  <si>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Lista/-y obecności na szkoleniu / warsztatach w zakresie operacji dotyczącej wzmocnienia kapitału społecznego, w tym podnoszenie wiedzy społecznej lokalnej w zakresie ochrony środowiska, zmian klimatycznych i innowacyjności
- oryginał lub kopia</t>
    </r>
    <r>
      <rPr>
        <vertAlign val="superscript"/>
        <sz val="9"/>
        <rFont val="Arial"/>
        <family val="2"/>
        <charset val="238"/>
      </rPr>
      <t>3</t>
    </r>
  </si>
  <si>
    <r>
      <t>Karta wkładu rzeczowego w formie nieodpłatnej, w tym: wartość towarów, gruntu lub nieruchomości, wartość pracy (usług oraz robót budowlanych świadczonych nieodpłatnie) 
- oryginał lub kopia</t>
    </r>
    <r>
      <rPr>
        <vertAlign val="superscript"/>
        <sz val="9"/>
        <rFont val="Arial"/>
        <family val="2"/>
        <charset val="238"/>
      </rPr>
      <t>3</t>
    </r>
  </si>
  <si>
    <r>
      <t>Regulamin korzystania z inkubatora przetwórstwa lokalnego produktów rolnych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</si>
  <si>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Pełnomocnictwo </t>
    </r>
    <r>
      <rPr>
        <i/>
        <sz val="9"/>
        <rFont val="Arial"/>
        <family val="2"/>
        <charset val="238"/>
      </rPr>
      <t>(w przypadku, gdy zostało udzielone innej osobie niż podczas składania wniosku o przyznanie pomocy lub gdy zmienił się zakres poprzednio udzielonego pełnomocnictwa)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</si>
  <si>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r>
      <t>Umowa cesji wierzytelności
- oryginał lub kopia</t>
    </r>
    <r>
      <rPr>
        <vertAlign val="superscript"/>
        <sz val="9"/>
        <rFont val="Arial"/>
        <family val="2"/>
        <charset val="238"/>
      </rPr>
      <t>3</t>
    </r>
  </si>
  <si>
    <t>Sprawozdanie z realizacji biznesplanu (składany wraz z wnioskiem o płatność końcową) 
- oryginał</t>
  </si>
  <si>
    <t>26.</t>
  </si>
  <si>
    <t>27.</t>
  </si>
  <si>
    <r>
      <t>Informacja o numerze rachunku bankowego Beneficjenta lub cesjonariusza, prowadzonego przez bank lub spółdzielczą kasę oszczędnościowo–kredytową, na który mają być przekazane środki finansowe z tytułu pomocy 
- oryginał lub kopia</t>
    </r>
    <r>
      <rPr>
        <vertAlign val="superscript"/>
        <sz val="9"/>
        <rFont val="Arial"/>
        <family val="2"/>
        <charset val="238"/>
      </rPr>
      <t>3</t>
    </r>
  </si>
  <si>
    <r>
      <t>Aktualny wyciąg z rachunku bankowego przeznaczonego do obsługi zaliczki / wyprzedzającego finansowania 
- oryginał lub kopia</t>
    </r>
    <r>
      <rPr>
        <vertAlign val="superscript"/>
        <sz val="9"/>
        <rFont val="Arial"/>
        <family val="2"/>
        <charset val="238"/>
      </rPr>
      <t>3</t>
    </r>
  </si>
  <si>
    <r>
      <t xml:space="preserve">Zaświadczenie z banku lub spółdzielczej kasy oszczędnościowo - kredytowej określające wysokość odsetek w okresie od dnia wypłaty zaliczki / wyprzedzającego finansowania do dnia złożenia wniosku o płatność   </t>
    </r>
    <r>
      <rPr>
        <i/>
        <sz val="9"/>
        <rFont val="Arial"/>
        <family val="2"/>
        <charset val="238"/>
      </rPr>
      <t>(załącznik składany opcjonalnie, jeśli wysokość odsetek nie wynika z załącznika nr 25)</t>
    </r>
    <r>
      <rPr>
        <sz val="9"/>
        <rFont val="Arial"/>
        <family val="2"/>
        <charset val="238"/>
      </rPr>
      <t xml:space="preserve">
- oryginał lub kopia</t>
    </r>
    <r>
      <rPr>
        <vertAlign val="superscript"/>
        <sz val="9"/>
        <rFont val="Arial"/>
        <family val="2"/>
        <charset val="238"/>
      </rPr>
      <t>3</t>
    </r>
  </si>
  <si>
    <t>28.</t>
  </si>
  <si>
    <t>29.</t>
  </si>
  <si>
    <t>30.</t>
  </si>
  <si>
    <t>31.</t>
  </si>
  <si>
    <t>31.a.</t>
  </si>
  <si>
    <t>31.b.</t>
  </si>
  <si>
    <r>
      <t>Dokumenty potwierdzające zamieszkanie na obszarze objętym LSR
- oryginał lub kopia</t>
    </r>
    <r>
      <rPr>
        <vertAlign val="superscript"/>
        <sz val="9"/>
        <rFont val="Arial"/>
        <family val="2"/>
        <charset val="238"/>
      </rPr>
      <t>3</t>
    </r>
  </si>
  <si>
    <r>
      <t>Zawiadomienie właściwego organu o zakończeniu budowy złożone co najmniej 14 dni przed zamierzonym terminem przystąpienia do użytkowania, jeżeli obowiązek taki wynika z przepisów prawa budowlanego lub właściwy organ nałożył taki obowiązek 
-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wraz z: 
- oświadczeniem Beneficjenta, że w ciągu 14 dni od dnia zgłoszenia zakończenia robót właściwy organ nie wniósł sprzeciwu - oryginał 
albo
- zaświadczeniem wydanym przez właściwy organ, że nie wnosi sprzeciwu w przypadku, gdy zawiadomienie o zakończeniu robót budowlanych będzie przedkładane przed upływem 14 dni - oryginał lub kopia</t>
    </r>
    <r>
      <rPr>
        <vertAlign val="superscript"/>
        <sz val="9"/>
        <rFont val="Arial"/>
        <family val="2"/>
        <charset val="238"/>
      </rPr>
      <t>3</t>
    </r>
  </si>
  <si>
    <r>
      <t>Dokumenty potwierdzające przyznanie dotacji / dofinansowania operacji ze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</si>
  <si>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r>
      <t>Opis sposobu rozliczenia środków publicznych
- oryginał lub kopia</t>
    </r>
    <r>
      <rPr>
        <vertAlign val="superscript"/>
        <sz val="9"/>
        <rFont val="Arial"/>
        <family val="2"/>
        <charset val="238"/>
      </rPr>
      <t>3</t>
    </r>
  </si>
  <si>
    <t>Oświadczenie podmiotu ubiegającego się o przyznanie pomocy o wielkości przedsiębiorstwa
- oryginał sporządzony na formularzu udostępnionym przez UM</t>
  </si>
  <si>
    <t>X. OŚWIADCZENIA BENEFICJENTA</t>
  </si>
  <si>
    <r>
      <t>znane mi są / Beneficjentowi znane są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zasady przyznawania i wypłaty pomocy określone w przepisach rozporządzenia</t>
    </r>
    <r>
      <rPr>
        <vertAlign val="superscript"/>
        <sz val="8"/>
        <rFont val="Arial"/>
        <family val="2"/>
        <charset val="238"/>
      </rPr>
      <t xml:space="preserve">2 </t>
    </r>
    <r>
      <rPr>
        <sz val="8"/>
        <rFont val="Arial"/>
        <family val="2"/>
        <charset val="238"/>
      </rPr>
      <t xml:space="preserve"> i umowie o przyznaniu pomocy oraz zasady wypełniania wniosku o płatność zawarte w Instrukcji wypełniania wniosku o płatność;</t>
    </r>
  </si>
  <si>
    <t>informacje zawarte we wniosku o płatność oraz jego załącznikach są prawdziwe i zgodne ze stanem prawnym i faktycznym; znane mi są skutki składania fałszywych oświadczeń wynikające z art. 297 § 1 ustawy z dnia 6 czerwca 1997 r. Kodeks karny (Dz. U. z 2018 r. poz. 1600 i 2077);</t>
  </si>
  <si>
    <r>
      <t>nie podlegam / Beneficjent nie podlega</t>
    </r>
    <r>
      <rPr>
        <vertAlign val="superscript"/>
        <sz val="8"/>
        <rFont val="Arial"/>
        <family val="2"/>
        <charset val="238"/>
      </rPr>
      <t xml:space="preserve">4 </t>
    </r>
    <r>
      <rPr>
        <sz val="8"/>
        <rFont val="Arial"/>
        <family val="2"/>
        <charset val="238"/>
      </rPr>
      <t>zakazowi dostępu do środków publicznych, o których mowa w art. 5 ust. 3 pkt 4 ustawy z dnia 27 sierpnia 2009 r. o finansach publicznych (Dz. U. z 2017 r. poz. 2077, z późn. zm.), na podstawie prawomocnego orzeczenia sądu. Jednocześnie zobowiązuję się / Beneficjent zobowiązuje się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do niezwłocznego poinformowania UM o zakazie dostępu do środków publicznych, o których mowa w art. 5 ust. 3 pkt 4  ww. ustawy na podstawie prawomocnego orzeczenia sądu, orzeczonym w stosunku do Beneficjenta;</t>
    </r>
  </si>
  <si>
    <r>
      <t>informuję i rozpowszechniam / Beneficjent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informuje i rozpowszechnia informacje o pomocy otrzymanej z EFRROW, zgodnie z przepisami Załącznika III do rozporządzenia nr 808/2014</t>
    </r>
    <r>
      <rPr>
        <vertAlign val="superscript"/>
        <sz val="8"/>
        <rFont val="Arial"/>
        <family val="2"/>
        <charset val="238"/>
      </rPr>
      <t>5</t>
    </r>
    <r>
      <rPr>
        <sz val="8"/>
        <rFont val="Arial"/>
        <family val="2"/>
        <charset val="238"/>
      </rPr>
      <t>;</t>
    </r>
  </si>
  <si>
    <r>
      <t>umożliwię / Beneficjent umożliwi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upoważnionym podmiotom przeprowadzanie kontroli wszelkich elementów związanych z realizowaną operacją do dnia, w którym upłynie 5 lata / 3 lata</t>
    </r>
    <r>
      <rPr>
        <vertAlign val="superscript"/>
        <sz val="8"/>
        <rFont val="Arial"/>
        <family val="2"/>
        <charset val="238"/>
      </rPr>
      <t>4</t>
    </r>
    <r>
      <rPr>
        <sz val="8"/>
        <rFont val="Arial"/>
        <family val="2"/>
        <charset val="238"/>
      </rPr>
      <t xml:space="preserve"> od dnia wypłaty płatności końcowej, w szczególności wizyty oraz kontroli na miejscu realizacji operacji i kontroli dokumentów, w obecności osoby reprezentującej/pełnomocnika, podczas wykonywania powyższych czynności. 
</t>
    </r>
  </si>
  <si>
    <t>Przyjmuję do wiadomości, że:</t>
  </si>
  <si>
    <t>dane Beneficjenta, mogą być przetwarzane przez organy audytowe i dochodzeniowe Unii Europejskiej i państw członkowskich dla zabezpieczenia interesów finansowych Unii;</t>
  </si>
  <si>
    <r>
      <t>dane Beneficjenta oraz kwota wypłaty pomocy z publicznych środków finansowych, w tym wypłacona kwota z tytułu udzielonej pomocy w ramach podziałania „Wsparcie na wdrażanie operacji w ramach strategii rozwoju lokalnego kierowanego przez społeczność” objętego PROW 2014-2020, będzie publikowana na stronie internetowej www.minrol.gov.pl</t>
    </r>
    <r>
      <rPr>
        <vertAlign val="superscript"/>
        <sz val="8"/>
        <rFont val="Arial"/>
        <family val="2"/>
        <charset val="238"/>
      </rPr>
      <t>6</t>
    </r>
    <r>
      <rPr>
        <sz val="8"/>
        <rFont val="Arial"/>
        <family val="2"/>
        <charset val="238"/>
      </rPr>
      <t xml:space="preserve">.
</t>
    </r>
  </si>
  <si>
    <t>miejscowość i data</t>
  </si>
  <si>
    <t>czytelny podpis Beneficjenta / osób reprezentujących Beneficjenta / pełnomocnika</t>
  </si>
  <si>
    <t>Niepotrzebne skreślić.</t>
  </si>
  <si>
    <t>Rozporządzenie wykonawcze Komisji (UE) nr 808/2014 z dnia 17 lipca 2014 r. ustanawiające zasady stosowania rozporządzenia Parlamentu Europejskiego i Rady (UE) nr 1305/2013 w sprawie wsparcia rozwoju obszarów wiejskich przez Europejski Fundusz Rolny na rzecz Rozwoju Obszarów Wiejskich (EFRROW) (Dz. Urz. UE L 227 z 31.07.2014, str. 18, z późn. zm.).</t>
  </si>
  <si>
    <t>Zgodnie z art. 111 rozporządzenia Parlamentu Europejskiego i Rady (UE) nr 1306/2013 z dnia 17 grudnia 2013 r. w sprawie finansowania wspólnej polityki rolnej, zarządzania nią i monitorowania jej oraz uchylającego rozporządzenia Rady (EWG) nr 352/78, (WE) nr 165/94, (WE) nr 2799/98, (WE) nr 814/2000, (WE) nr 1290/2005 i (WE) nr 485/2008 (Dz.Urz.UE L 347 z 20.12.2013 r., str. 549, z późn.zm).</t>
  </si>
  <si>
    <t>XI. OŚWIADCZENIE O WYPEŁNIENIU OBOWIĄZKU INFORMACYJNEGO WOBEC INNYCH OSÓB</t>
  </si>
  <si>
    <r>
      <t>Oświadczam, że wypełniłem obowiązki informacyjne przewidziane w art. 13 lub art. 14 RODO</t>
    </r>
    <r>
      <rPr>
        <vertAlign val="superscript"/>
        <sz val="9"/>
        <rFont val="Arial"/>
        <family val="2"/>
        <charset val="238"/>
      </rPr>
      <t>7</t>
    </r>
    <r>
      <rPr>
        <sz val="9"/>
        <rFont val="Arial"/>
        <family val="2"/>
        <charset val="238"/>
      </rPr>
      <t xml:space="preserve"> wobec osób fizycznych</t>
    </r>
    <r>
      <rPr>
        <vertAlign val="superscript"/>
        <sz val="9"/>
        <rFont val="Arial"/>
        <family val="2"/>
        <charset val="238"/>
      </rPr>
      <t>8</t>
    </r>
    <r>
      <rPr>
        <sz val="9"/>
        <rFont val="Arial"/>
        <family val="2"/>
        <charset val="238"/>
      </rPr>
      <t>, od których dane osobowe bezpośrednio lub pośrednio pozyskałem w celu wypłaty pomocy finansowej w ramach poddziałania "Wsparcie na wdrażanie operacji w ramach strategii rozwoju lokalnego kierowanego przez społeczność” objętego Programem Rozwoju Obszarów Wiejskich na lata 2014-2020</t>
    </r>
    <r>
      <rPr>
        <vertAlign val="superscript"/>
        <sz val="9"/>
        <rFont val="Arial"/>
        <family val="2"/>
        <charset val="238"/>
      </rPr>
      <t>9</t>
    </r>
    <r>
      <rPr>
        <sz val="9"/>
        <rFont val="Arial"/>
        <family val="2"/>
        <charset val="238"/>
      </rPr>
      <t>.</t>
    </r>
  </si>
  <si>
    <r>
      <t>czytelny podpis Beneficjenta / osób reprezentujących Beneficjenta / pełnomocnika</t>
    </r>
    <r>
      <rPr>
        <i/>
        <vertAlign val="superscript"/>
        <sz val="7"/>
        <rFont val="Arial"/>
        <family val="2"/>
        <charset val="238"/>
      </rPr>
      <t>4</t>
    </r>
  </si>
  <si>
    <t>Rozporządzenie Parlamentu Europejskiego i Rady (UE) 2016/679 z dnia 27 kwietnia 2016 r. w sprawie ochrony osób fizycznych w związku z przetwarzaniem danych osobowych i w sprawie swobodnego przepływu takich danych oraz uchylenia dyrektywy 95/46/WE (ogólne rozporządzenie o ochronie danych) (Dz. Urz. UE L 119 z 04.05.2016, str. 1 oraz Dz. Urz. UE L 127 z 23. 05. 2018, str. 2).</t>
  </si>
  <si>
    <t>Dotyczy takich przypadków jak pozyskiwanie od Beneficjenta danych osobowych innych osób (np. danych osobowych pracowników Beneficjenta, danych uczestników szkolenia, danych osób przekazujących wkład rzeczowy w formie nieodpłatnej, w tym: wartość towarów, gruntu lub nieruchomości, wartość pracy (usług oraz robót budowalnych świadczonych nieodpłatnie)), które to dane służą do wykazania spełnienia przez Beneficjenta warunków wypłaty pomocy finansowej w ramach podziałania „Wsparcie na wdrażanie operacji w ramach strategii rozwoju lokalnego kierowanego przez społeczność” objętego Programem Rozwoju Obszarów Wiejskich na lata 2014-2020.</t>
  </si>
  <si>
    <t>W przypadku, gdy Beneficjent nie przekazuje danych osobowych innych niż bezpośrednio jego dotyczących lub zachodzi wyłączenie stosowania obowiązku informacyjnego, stosownie do art. 13 ust. 4 lub art. 14 ust. 5 RODO treści oświadczenia Beneficjent nie składa.</t>
  </si>
  <si>
    <t>Załącznik nr IX. A.16</t>
  </si>
  <si>
    <t>3. Imię i nazwisko/Nazwa Beneficjenta</t>
  </si>
  <si>
    <t>Nr umowy z Urzędem Marszałkowskim</t>
  </si>
  <si>
    <t>Imię i nazwisko / Nazwa Beneficjenta</t>
  </si>
  <si>
    <t>Oświadczenie dotyczące wyodrębnionych kont / prowadzenia wykazu faktur lub dokumentów o równoważnej wartości dowodowej dokumentujących poniesione koszty, w ramach poddziałania 19.2 „Wsparcie na wdrażanie operacji w ramach strategii rozwoju lokalnego kierowanego przez społeczność”</t>
  </si>
  <si>
    <t>prowadzę oddzielny system rachunkowości albo korzystam z odpowiedniego kodu rachunkowego dla  wszystkich transakcji związanych z realizacją operacji, w rozumieniu art. 66 ust. 1 lit. c pkt i Rozporządzenia Parlamentu Europejskiego i Rady (UE) nr 1305/2013 z dnia 17 grudnia 2013 r. w sprawie wsparcia rozwoju obszarów wiejskich przez Europejski Fundusz Rolny na rzecz Rozwoju Obszarów Wiejskich (EFRROW) i uchylającego rozporządzenie Rady (WE) nr 1698/2005 (Dz. Urz. UE L 347 z 20.12.2013, str. 487 z późn.zm).</t>
  </si>
  <si>
    <r>
      <t>TAK</t>
    </r>
    <r>
      <rPr>
        <b/>
        <vertAlign val="superscript"/>
        <sz val="8"/>
        <rFont val="Arial"/>
        <family val="2"/>
        <charset val="238"/>
      </rPr>
      <t>1</t>
    </r>
  </si>
  <si>
    <t xml:space="preserve">posiadam Wykaz faktur lub dokumentów o  równoważnej wartości dowodowej dokumentujących poniesione koszty, sporządzony zgodnie ze wzorem ustalonym we wniosku o płatność. </t>
  </si>
  <si>
    <r>
      <rPr>
        <i/>
        <vertAlign val="superscript"/>
        <sz val="10"/>
        <rFont val="Arial"/>
        <family val="2"/>
        <charset val="238"/>
      </rPr>
      <t>1</t>
    </r>
  </si>
  <si>
    <t>Należy zaznaczyć, w przypadku, gdy Beneficjent nie jest zobowiązany na podstawie aktualnych przepisów do prowadzenia ksiąg rachunkowych  i sporządzania sprawozdania finansowego zgodnie z zasadami określonymi w ustawie z dnia 29 września 1994 r. o rachunkowości (Dz. U. z 2019 r. poz. 351).</t>
  </si>
  <si>
    <t>Numer konta księgowego / kodu rachunkowego zgodny z planem kont księgowych Beneficjenta, na którym dokonano księgowania transakcji związanych z operacją</t>
  </si>
  <si>
    <t>Nazwa konta księgowego, na którym / kodu rachunkowego, pod którym dokonano księgowania transakcji związanych z operacją</t>
  </si>
  <si>
    <t>Załącznik nr IX. A.17</t>
  </si>
  <si>
    <t>KARTA ROZLICZENIA ZADANIA W ZAKRESIE OPERACJI DOTYCZĄCEJ WZMOCNIENIA KAPITAŁU SPOŁECZNEGO, W TYM PODNOSZENIE 
WIEDZY SPOŁECZNOŚCI LOKALNEJ W ZAKRESIE OCHRONY ŚRODOWISKA, ZMIAN KLIMATYCZNYCH, INNOWACYJNOŚCI</t>
  </si>
  <si>
    <t xml:space="preserve">1. </t>
  </si>
  <si>
    <t>Lokalizacja (miejscowość, ulica, numer, kod pocztowy)</t>
  </si>
  <si>
    <t xml:space="preserve">3. </t>
  </si>
  <si>
    <t>Termin oraz czas trwania zadania (liczba dni i liczba godzin)</t>
  </si>
  <si>
    <t xml:space="preserve">4. </t>
  </si>
  <si>
    <t>Poniesione koszty (Kwota ogółem)</t>
  </si>
  <si>
    <t xml:space="preserve">5. </t>
  </si>
  <si>
    <t>Numer i data umowy z wykonawcą</t>
  </si>
  <si>
    <t xml:space="preserve">6. </t>
  </si>
  <si>
    <t>Dane osoby realizującej zadanie (np. wykładowcy, prowadzącego,  koordynatora)</t>
  </si>
  <si>
    <t xml:space="preserve">7. </t>
  </si>
  <si>
    <t>Oddziaływanie i efektywność zrealizowanego zadania (w jaki sposób przedsięwzięcie przyczyniło się do osiągnięcia zamierzonego celu, efekt realizacji przedsięwzięcia oraz wpływ zrealizowanego przedsięwzięcia na otoczenie)</t>
  </si>
  <si>
    <t xml:space="preserve">8. </t>
  </si>
  <si>
    <t>Dokumenty potwierdzające realizację</t>
  </si>
  <si>
    <t xml:space="preserve">program zadania </t>
  </si>
  <si>
    <t xml:space="preserve">materiały szkoleniowe (np. prezentacje) </t>
  </si>
  <si>
    <t>Inne:</t>
  </si>
  <si>
    <t>Załącznik nr IX. A.18</t>
  </si>
  <si>
    <t>LISTA OBECNOŚCI NA SZKOLENIU / WARSZTATACH W ZAKRESIE OPERACJI DOTYCZĄCEJ WZMOCNIENIA KAPITAŁU SPOŁECZNEGO 
W TYM PODNOSZENIE WIEDZY SPOŁECZNEJ LOKALNEJ W ZAKRESIE OCHRONY ŚRODOWISKA, ZMIAN KLIMATYCZNYCH, INNOWACYJNOŚCI</t>
  </si>
  <si>
    <t xml:space="preserve">miejscowość i data </t>
  </si>
  <si>
    <t>Dane o pozostałych zadaniach (jeśli to zasadne) można uzupełnić w arkuszu Zal_IX_A17 w skoroszycie (w dodatkowym pliku) WoP_19_2_IW_4z_ark_wpolwn.xlsx</t>
  </si>
  <si>
    <t>Dane o pozostałych szkoleniach (jeśli to zasadne) można uzupełnić w arkuszu Zal_IX_A18 w skoroszycie (w dodatkowym pliku) WoP_19_2_IW_4z_ark_wpolwn.xlsx</t>
  </si>
  <si>
    <t>Załącznik nr IX. A.19</t>
  </si>
  <si>
    <t xml:space="preserve">Znak sprawy UM </t>
  </si>
  <si>
    <t>Imię i nazwisko osoby /
nazwa podmiotu / adres / 
świadczącej lub udostępniającej wkład rzeczowy</t>
  </si>
  <si>
    <r>
      <t>PESEL / NIP</t>
    </r>
    <r>
      <rPr>
        <i/>
        <vertAlign val="superscript"/>
        <sz val="7"/>
        <rFont val="Arial"/>
        <family val="2"/>
        <charset val="238"/>
      </rPr>
      <t>1</t>
    </r>
  </si>
  <si>
    <t>Opis wkładu rzeczowego</t>
  </si>
  <si>
    <t>Termin realizacji  i czas trwania</t>
  </si>
  <si>
    <t xml:space="preserve">Jednostka miary </t>
  </si>
  <si>
    <t>Liczba / ilość</t>
  </si>
  <si>
    <t>Wartość jednostkowa wkładu rzeczowego
(w zł)</t>
  </si>
  <si>
    <t>Razem 
wartość 
wkładu rzeczowego
(w zł)</t>
  </si>
  <si>
    <t>Podpis osoby świadczącej 
lub udostępniającej wkład rzeczowy</t>
  </si>
  <si>
    <t>Podpis przyjmującego  wkład rzeczowy</t>
  </si>
  <si>
    <t>UWAGI</t>
  </si>
  <si>
    <t>8 = 6 x 7</t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</si>
  <si>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O</t>
    </r>
    <r>
      <rPr>
        <i/>
        <sz val="7"/>
        <rFont val="Arial"/>
        <family val="2"/>
        <charset val="238"/>
      </rPr>
      <t>bowiązek podawania numeru NIP nie dotyczy osób fizycznych, objętych rejestrem PESEL, nieprowadzących działalności gospodarczej lub niebędących zarejestrowanymi podatnikami podatku od towarów i usług.</t>
    </r>
  </si>
  <si>
    <t>KARTA WKŁADU RZECZOWEGO W FORMIE NIEODPŁATNEJ, W TYM: WARTOŚĆ TOWARÓW, GRUNTU LUB NIERUCHOMOŚCI, WARTOŚĆ PRACY (USŁUG ORAZ ROBÓT BUDOWLANYCH ŚWIADCZONYCH NIEODPŁATNIE)</t>
  </si>
  <si>
    <t>Załącznik nr IX.B.1</t>
  </si>
  <si>
    <t>Informacje dotyczące przetwarzania danych osobowych osoby fizycznej występującej w 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</si>
  <si>
    <t xml:space="preserve">Informacja o przetwarzaniu danych osobowych przez Agencję Restrukturyzacji i Modernizacji Rolnictwa: </t>
  </si>
  <si>
    <t>3)</t>
  </si>
  <si>
    <t>4)</t>
  </si>
  <si>
    <t>5)</t>
  </si>
  <si>
    <t>W związku z treścią art. 13 Rozporządzenia Parlamentu Europejskiego i Rady (UE) 2016/679 z dnia 27 kwietnia 2016 r. w sprawie ochrony osób fizycznych w związku z przetwarzaniem danych osobowych i w sprawie swobodnego przepływu takich danych oraz uchylenia dyrektywy 95/46/WE (ogólne rozporządzenie o ochronie danych) (Dz. Urz. UE L 119 z 04.05.2016, str. 1 oraz Dz. Urz. UE L 127 z 23. 05. 2018, str. 2), dalej: „Rozporządzenie 2016/679”, Agencja Restrukturyzacji i Modernizacji Rolnictwa informuje, że:</t>
  </si>
  <si>
    <t>administratorem Pani / Pana danych osobowych jest Agencja Restrukturyzacji i Modernizacji Rolnictwa z siedzibą w Warszawie, Al. Jana Pawła II 70, 00-175 Warszawa;</t>
  </si>
  <si>
    <t>z administratorem danych osobowych można kontaktować się poprzez adres e-mail: info@arimr.gov.pl  lub pisemnie na adres korespondencyjny Centrali Agencji Restrukturyzacji i Modernizacji Rolnictwa, ul. Poleczki 33, 02-822 Warszawa;</t>
  </si>
  <si>
    <t xml:space="preserve">administrator danych osobowych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 osobowych, wskazany w pkt. I.2); 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</si>
  <si>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</si>
  <si>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r.,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 2017 r., poz. 772  i 1588 oraz z 2018 r. poz. 861),  tj. w celu wypłaty pomocy finansowej.</t>
  </si>
  <si>
    <t>lub pisemnie na adres korespondencyjny administratora danych osobowych, wskazany w pkt. II.2);</t>
  </si>
  <si>
    <t xml:space="preserve">zebrane dane osobowe będą przetwarzane przez administratora danych osobowych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 powszechnie obowiązującego prawa (dane nieobowiązkowe); </t>
  </si>
  <si>
    <t>zebrane dane osobowe na podstawie art. 6 ust. 1 lit. c Rozporządzenia 2016/679 będą przetwarzane przez administratora danych w celu realizacji zadań wynikających z art. 6 ust. 2 i ust. 3 pkt 3 oraz ust. 4 i 5 ustawy z dnia 20 lutego 2015 r. o wspieraniu rozwoju obszarów wiejskich z udziałem środków Europejskiego Funduszu Rolnego na rzecz Rozwoju Obszarów Wiejskich w ramach Programu Rozwoju Obszarów Wiejskich na lata 2014-2020 (Dz.U. z 2018 r. poz. 627 oraz z 2019 r. poz. 83 i 504), ustawy z dnia 20 lutego 2015 r. o rozwoju lokalnym z udziałem lokalnej społeczności (Dz.U. z 2018 r., poz. 140 i 1625) oraz rozporządzania Ministra Rolnictwa i Rozwoju Wsi z dnia 24 września 2015 r. w sprawie szczegółowych warunków i trybu przyznawania pomocy finansowej w ramach poddziałania „Wsparcie na wdrażanie operacji w ramach strategii rozwoju lokalnego kierowanego przez społeczność” objętego Programem Rozwoju Obszarów Wiejskich na lata 2014-2020 (Dz.U. z 2017 r. poz. 772  i 1588 oraz z 2018 r. poz. 861), tj. w celu wypłaty pomocy finansowej.</t>
  </si>
  <si>
    <t>zebrane dane osobowe mogą być udostępniane podmiotom publicznym uprawnionym do przetwarzania danych osobowych na podstawie przepisów powszechnie obowiązującego prawa oraz podmiotom przetwarzającym dane osobowe na zlecenie administratora danych osobowych w związku z wykonywaniem powierzonego im zadania w drodze zawartej umowy, np. dostawcom wparcia informatycznego;</t>
  </si>
  <si>
    <t>zebrane dane osobowe, na podstawie art. 6 ust. 1 lit c  Rozporządzenia 2016/679, będą przetwarzane przez okres realizacji zadań, o których mowa w pkt. I-II.5) oraz nie krócej niż do 31 grudnia 2028 roku. Okres przechowywania danych może zostać każdorazowo przedłużony o okres przedawnienia roszczeń, jeżeli przetwarzanie danych będzie niezbędne do dochodzenia roszczeń lub do obrony przed takimi roszczeniami przez administratora danych osobowych; ponadto, okres przechowywania danych może zostać przedłużony na okres potrzebny do ich archiwizacji;</t>
  </si>
  <si>
    <t>zebrane dane osobowe na podstawie art. 6 ust. 1 lit. a Rozporządzenia 2016/679, tj. na podstawie odrębnej zgody na przetwarzanie danych osobowych (dane nieobowiązkowe) będą przetwarzane przez okres realizacji zadań, o których mowa w pkt I-II.5). oraz nie krócej niż do 31 grudnia 2028 r., lub do czasu jej odwołania lub zmiany;</t>
  </si>
  <si>
    <t>6)</t>
  </si>
  <si>
    <t>przysługuje Pani / Panu prawo dostępu do swoich danych, prawo żądania ich sprostowania lub ograniczenia ich przetwarzania w przypadkach określonych w Rozporządzeniu 2016/679. Ponadto w zakresie danych oznaczonych jako nieobowiązkowe, tj. pozyskiwanych na podstawie odrębnej zgody, przysługuje Pani / Panu prawo do przenoszenia tych danych;</t>
  </si>
  <si>
    <t>w przypadku uznania, że przetwarzanie danych osobowych narusza przepisy Rozporządzenia 2016/679, przysługuje Pani / Panu prawo wniesienia skargi do Prezesa Urzędu Ochrony Danych Osobowych;</t>
  </si>
  <si>
    <t>podanie danych osobowych, na podstawie art. 6 ust. 1 lit. c Rozporządzenia 2016/679, we wniosku o płatność na operacje w ramach poddziałania 19.2 „Wsparcie na wdrażanie operacji w ramach strategii rozwoju lokalnego kierowanego przez społeczność” objętego Programem Rozwoju Obszarów Wiejskich na lata 2014–2020, wynika z obowiązku zawartego w przepisach powszechnie obowiązujących, a konsekwencją niepodania tych danych osobowych będzie rozpatrzenie wniosku w zakresie, w jakim został wypełniony, oraz na podstawie dołączonych do niego i poprawnie sporządzonych dokumentów.</t>
  </si>
  <si>
    <t xml:space="preserve">z siedzibą w </t>
  </si>
  <si>
    <t>Zgoda Beneficjenta na przetwarzanie danych osobowych - zaznaczyć znakiem X</t>
  </si>
  <si>
    <t>czytelny podpis Beneficjenta/pełnomocnika</t>
  </si>
  <si>
    <t>Zgoda pełnomocnika na przetwarzanie danych osobowych - zaznaczyć znakiem X</t>
  </si>
  <si>
    <t xml:space="preserve">korzystania z praw związanych z przetwarzaniem danych, poprzez adres e-mail:  </t>
  </si>
  <si>
    <t xml:space="preserve">administrator danych wyznaczył inspektora ochrony danych, z którym można kontaktować się w sprawach dotyczących przetwarzania danych osobowych oraz </t>
  </si>
  <si>
    <t>czytelny podpis pełnomocnika</t>
  </si>
  <si>
    <t>czytelny podpis osoby uprawnionej do kontaktu</t>
  </si>
  <si>
    <t>Zgoda osoby uprawnionej do kontaktu na przetwarzanie danych osobowych - zaznaczyć znakiem X</t>
  </si>
  <si>
    <r>
      <t xml:space="preserve">"Zwrotnica" nr 1
</t>
    </r>
    <r>
      <rPr>
        <b/>
        <sz val="7"/>
        <color theme="3" tint="-0.249977111117893"/>
        <rFont val="Arial"/>
        <family val="2"/>
        <charset val="238"/>
      </rPr>
      <t>(tylko w przypadku jednego wnioskodawcy)</t>
    </r>
    <r>
      <rPr>
        <b/>
        <sz val="9"/>
        <color theme="3" tint="-0.249977111117893"/>
        <rFont val="Arial"/>
        <family val="2"/>
        <charset val="238"/>
      </rPr>
      <t xml:space="preserve">
Czy podmiot wnioskujący jest Jednostką Sektora Finansów Publicznych (JSFP)?</t>
    </r>
  </si>
  <si>
    <r>
      <t xml:space="preserve">"Zwrotnica" nr 2
</t>
    </r>
    <r>
      <rPr>
        <b/>
        <sz val="7"/>
        <color theme="3" tint="-0.249977111117893"/>
        <rFont val="Arial"/>
        <family val="2"/>
        <charset val="238"/>
      </rPr>
      <t xml:space="preserve">(tylko w przypadku podmiotów współwnioskujących) 
</t>
    </r>
    <r>
      <rPr>
        <b/>
        <sz val="9"/>
        <color theme="3" tint="-0.249977111117893"/>
        <rFont val="Arial"/>
        <family val="2"/>
        <charset val="238"/>
      </rPr>
      <t>Czy dany podmiot jest Jednostką Sektora Finansów Publicznych (JSFP)?</t>
    </r>
  </si>
  <si>
    <t>Suma kosztów kwalifikowalnych (I+II+III) dla podmiotu wspólnie wnioskującego nr</t>
  </si>
  <si>
    <t>ND</t>
  </si>
  <si>
    <t>Podanie ww. danych jest dobrowolne, a ich niepodanie nie wpływa na proces przyjęcia i rozpatrzenia wniosku o płatność na operacje realizowane w ramach poddziałania 19.2 „Wsparcie na wdrażanie operacji w ramach strategii rozwoju lokalnego kierowanego przez społeczność” objętego Programem Rozwoju Obszarów Wiejskich na lata 2014–2020. Niepodanie tych danych uniemożliwi jedynie realizację celu wskazanego w treści powyższej zgody. Powyższą zgodę można wycofać w dowolnym momencie, poprzez przesłanie „oświadczenia o wycofaniu zgody” na adresy korespondencyjne Administratorów danych osobowych z dopiskiem „Ochrona danych osobowych” lub na adresy e-mail:</t>
  </si>
  <si>
    <t>Informacje dotyczące przetwarzania danych osobowych osoby fizycznej występującej w poddziałaniu 19.2 „Wsparcie na wdrażanie operacji w ramach strategii rozwoju lokalnego kierowanego przez społeczność” z wyłączeniem projektów grantowych oraz operacji w zakresie podejmowania działalności gospodarczej objętego Programem Rozwoju Obszarów Wiejskich na lata 2014-2020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</si>
</sst>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#,##0.00\ _z_ł"/>
    <numFmt numFmtId="165" formatCode="#,##0.00\ &quot;zł&quot;"/>
    <numFmt numFmtId="166" formatCode="00000"/>
    <numFmt numFmtId="167" formatCode="000000000"/>
    <numFmt numFmtId="168" formatCode="0000000000"/>
    <numFmt numFmtId="169" formatCode="_____-____\-_________/__"/>
    <numFmt numFmtId="170" formatCode="00\-000"/>
    <numFmt numFmtId="171" formatCode="dd/mm/yy"/>
  </numFmts>
  <fonts count="49">
    <font>
      <sz val="10"/>
      <name val="Arial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i/>
      <sz val="8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Cambria"/>
      <family val="1"/>
      <charset val="238"/>
    </font>
    <font>
      <sz val="9"/>
      <name val="Cambria"/>
      <family val="1"/>
      <charset val="238"/>
    </font>
    <font>
      <b/>
      <sz val="9"/>
      <name val="Cambria"/>
      <family val="1"/>
      <charset val="238"/>
    </font>
    <font>
      <sz val="8"/>
      <name val="Cambria"/>
      <family val="1"/>
      <charset val="238"/>
    </font>
    <font>
      <i/>
      <vertAlign val="superscript"/>
      <sz val="7"/>
      <name val="Arial"/>
      <family val="2"/>
      <charset val="238"/>
    </font>
    <font>
      <b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6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i/>
      <sz val="6"/>
      <name val="Arial"/>
      <family val="2"/>
      <charset val="238"/>
    </font>
    <font>
      <sz val="10"/>
      <name val="Times New Roman"/>
      <family val="1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sz val="9"/>
      <color theme="9" tint="0.59999389629810485"/>
      <name val="Arial"/>
      <family val="2"/>
      <charset val="238"/>
    </font>
    <font>
      <sz val="9"/>
      <color rgb="FFFFFF00"/>
      <name val="Arial"/>
      <family val="2"/>
      <charset val="238"/>
    </font>
    <font>
      <sz val="9"/>
      <color theme="1"/>
      <name val="Arial"/>
      <family val="2"/>
      <charset val="238"/>
    </font>
    <font>
      <i/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sz val="9"/>
      <color rgb="FF92D050"/>
      <name val="Arial"/>
      <family val="2"/>
      <charset val="238"/>
    </font>
    <font>
      <sz val="9"/>
      <color rgb="FFC00000"/>
      <name val="Arial"/>
      <family val="2"/>
      <charset val="238"/>
    </font>
    <font>
      <sz val="10"/>
      <color rgb="FFC00000"/>
      <name val="Times New Roman"/>
      <family val="1"/>
      <charset val="238"/>
    </font>
    <font>
      <sz val="9"/>
      <color rgb="FFC00000"/>
      <name val="Cambria"/>
      <family val="1"/>
      <charset val="238"/>
    </font>
    <font>
      <b/>
      <sz val="9"/>
      <color rgb="FFC00000"/>
      <name val="Cambria"/>
      <family val="1"/>
      <charset val="238"/>
    </font>
    <font>
      <sz val="10"/>
      <color rgb="FF92D050"/>
      <name val="Times New Roman"/>
      <family val="1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7"/>
      <color theme="1"/>
      <name val="Arial"/>
      <family val="2"/>
      <charset val="238"/>
    </font>
    <font>
      <i/>
      <sz val="9"/>
      <name val="Arial"/>
      <family val="2"/>
      <charset val="238"/>
    </font>
    <font>
      <b/>
      <vertAlign val="superscript"/>
      <sz val="8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sz val="8"/>
      <name val="Times New Roman"/>
      <family val="1"/>
      <charset val="238"/>
    </font>
    <font>
      <sz val="10"/>
      <color rgb="FFC00000"/>
      <name val="Arial"/>
      <family val="2"/>
      <charset val="238"/>
    </font>
    <font>
      <sz val="8"/>
      <name val="Times New Roman"/>
      <family val="1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theme="3" tint="0.39997558519241921"/>
      <name val="Arial"/>
      <family val="2"/>
      <charset val="238"/>
    </font>
    <font>
      <b/>
      <sz val="7"/>
      <color theme="3" tint="-0.249977111117893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indexed="42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EDEC"/>
        <bgColor indexed="64"/>
      </patternFill>
    </fill>
  </fills>
  <borders count="19">
    <border>
      <left/>
      <right/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0" fontId="3" fillId="0" borderId="0"/>
    <xf numFmtId="0" fontId="5" fillId="0" borderId="0"/>
    <xf numFmtId="0" fontId="5" fillId="0" borderId="0"/>
    <xf numFmtId="0" fontId="5" fillId="0" borderId="0"/>
    <xf numFmtId="43" fontId="2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5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657">
    <xf numFmtId="0" fontId="0" fillId="0" borderId="0" xfId="0"/>
    <xf numFmtId="0" fontId="6" fillId="0" borderId="0" xfId="1" applyFont="1" applyFill="1" applyProtection="1"/>
    <xf numFmtId="0" fontId="6" fillId="0" borderId="0" xfId="1" applyFont="1" applyFill="1" applyBorder="1" applyProtection="1"/>
    <xf numFmtId="0" fontId="13" fillId="0" borderId="0" xfId="7" applyFont="1" applyFill="1" applyBorder="1" applyProtection="1"/>
    <xf numFmtId="0" fontId="14" fillId="0" borderId="0" xfId="7" applyFont="1" applyFill="1" applyBorder="1" applyProtection="1"/>
    <xf numFmtId="0" fontId="15" fillId="0" borderId="0" xfId="7" applyFont="1" applyFill="1" applyBorder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</xf>
    <xf numFmtId="0" fontId="9" fillId="0" borderId="8" xfId="7" applyFont="1" applyFill="1" applyBorder="1" applyAlignment="1" applyProtection="1">
      <alignment horizontal="center" vertical="center" wrapText="1"/>
    </xf>
    <xf numFmtId="0" fontId="10" fillId="2" borderId="8" xfId="1" applyFont="1" applyFill="1" applyBorder="1" applyAlignment="1" applyProtection="1">
      <alignment horizontal="center" vertical="center"/>
    </xf>
    <xf numFmtId="0" fontId="10" fillId="2" borderId="8" xfId="1" applyFont="1" applyFill="1" applyBorder="1" applyAlignment="1" applyProtection="1">
      <alignment horizontal="center" vertical="center"/>
      <protection locked="0"/>
    </xf>
    <xf numFmtId="0" fontId="6" fillId="2" borderId="0" xfId="7" applyFont="1" applyFill="1" applyProtection="1"/>
    <xf numFmtId="0" fontId="6" fillId="2" borderId="0" xfId="1" applyFont="1" applyFill="1" applyBorder="1" applyProtection="1"/>
    <xf numFmtId="0" fontId="6" fillId="2" borderId="0" xfId="1" applyFont="1" applyFill="1" applyProtection="1"/>
    <xf numFmtId="0" fontId="4" fillId="0" borderId="8" xfId="7" applyFont="1" applyFill="1" applyBorder="1" applyAlignment="1" applyProtection="1">
      <alignment vertical="center" wrapText="1"/>
      <protection locked="0"/>
    </xf>
    <xf numFmtId="0" fontId="25" fillId="0" borderId="5" xfId="1" quotePrefix="1" applyFont="1" applyFill="1" applyBorder="1" applyAlignment="1" applyProtection="1">
      <alignment horizontal="center" vertical="center"/>
    </xf>
    <xf numFmtId="0" fontId="25" fillId="0" borderId="5" xfId="1" quotePrefix="1" applyFont="1" applyFill="1" applyBorder="1" applyAlignment="1" applyProtection="1">
      <alignment horizontal="right" vertical="center"/>
    </xf>
    <xf numFmtId="0" fontId="9" fillId="0" borderId="0" xfId="1" applyFont="1" applyFill="1" applyBorder="1" applyAlignment="1" applyProtection="1">
      <alignment wrapText="1"/>
    </xf>
    <xf numFmtId="0" fontId="6" fillId="0" borderId="0" xfId="1" applyFont="1" applyFill="1" applyAlignment="1" applyProtection="1">
      <alignment vertical="center"/>
    </xf>
    <xf numFmtId="0" fontId="6" fillId="0" borderId="0" xfId="1" applyFont="1" applyFill="1" applyAlignment="1" applyProtection="1"/>
    <xf numFmtId="0" fontId="10" fillId="2" borderId="9" xfId="1" applyFont="1" applyFill="1" applyBorder="1" applyAlignment="1" applyProtection="1">
      <alignment horizontal="center" vertical="center" wrapText="1"/>
    </xf>
    <xf numFmtId="0" fontId="6" fillId="2" borderId="0" xfId="1" applyFont="1" applyFill="1" applyProtection="1">
      <protection locked="0"/>
    </xf>
    <xf numFmtId="0" fontId="9" fillId="0" borderId="8" xfId="7" applyFont="1" applyFill="1" applyBorder="1" applyAlignment="1" applyProtection="1">
      <alignment horizontal="left" vertical="center" wrapText="1"/>
      <protection locked="0"/>
    </xf>
    <xf numFmtId="4" fontId="13" fillId="0" borderId="0" xfId="7" applyNumberFormat="1" applyFont="1" applyFill="1" applyBorder="1" applyProtection="1"/>
    <xf numFmtId="1" fontId="9" fillId="0" borderId="8" xfId="7" applyNumberFormat="1" applyFont="1" applyFill="1" applyBorder="1" applyAlignment="1" applyProtection="1">
      <alignment horizontal="center" vertical="center"/>
    </xf>
    <xf numFmtId="1" fontId="14" fillId="0" borderId="0" xfId="7" applyNumberFormat="1" applyFont="1" applyFill="1" applyBorder="1" applyAlignment="1" applyProtection="1">
      <alignment vertical="center"/>
    </xf>
    <xf numFmtId="1" fontId="4" fillId="0" borderId="8" xfId="7" applyNumberFormat="1" applyFont="1" applyFill="1" applyBorder="1" applyAlignment="1" applyProtection="1">
      <alignment horizontal="center" vertical="center"/>
      <protection locked="0"/>
    </xf>
    <xf numFmtId="1" fontId="4" fillId="0" borderId="8" xfId="7" applyNumberFormat="1" applyFont="1" applyFill="1" applyBorder="1" applyAlignment="1" applyProtection="1">
      <alignment horizontal="center" vertical="center" wrapText="1"/>
      <protection locked="0"/>
    </xf>
    <xf numFmtId="1" fontId="13" fillId="0" borderId="0" xfId="7" applyNumberFormat="1" applyFont="1" applyFill="1" applyBorder="1" applyAlignment="1" applyProtection="1">
      <alignment horizontal="center" vertical="center"/>
    </xf>
    <xf numFmtId="1" fontId="4" fillId="0" borderId="12" xfId="7" applyNumberFormat="1" applyFont="1" applyFill="1" applyBorder="1" applyAlignment="1" applyProtection="1">
      <alignment horizontal="center" vertical="center" wrapText="1"/>
      <protection locked="0"/>
    </xf>
    <xf numFmtId="1" fontId="9" fillId="0" borderId="4" xfId="7" applyNumberFormat="1" applyFont="1" applyFill="1" applyBorder="1" applyAlignment="1" applyProtection="1">
      <alignment horizontal="center" vertical="center"/>
    </xf>
    <xf numFmtId="4" fontId="4" fillId="0" borderId="8" xfId="7" applyNumberFormat="1" applyFont="1" applyFill="1" applyBorder="1" applyAlignment="1" applyProtection="1">
      <alignment horizontal="right" vertical="center"/>
      <protection locked="0"/>
    </xf>
    <xf numFmtId="0" fontId="16" fillId="0" borderId="0" xfId="7" applyFont="1" applyFill="1" applyBorder="1" applyAlignment="1" applyProtection="1">
      <alignment horizontal="center" vertical="center"/>
    </xf>
    <xf numFmtId="1" fontId="6" fillId="6" borderId="8" xfId="7" applyNumberFormat="1" applyFont="1" applyFill="1" applyBorder="1" applyAlignment="1" applyProtection="1">
      <alignment horizontal="center" vertical="center"/>
    </xf>
    <xf numFmtId="1" fontId="7" fillId="6" borderId="8" xfId="7" applyNumberFormat="1" applyFont="1" applyFill="1" applyBorder="1" applyAlignment="1" applyProtection="1">
      <alignment horizontal="center" vertical="center"/>
    </xf>
    <xf numFmtId="1" fontId="9" fillId="0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6" xfId="7" applyFont="1" applyFill="1" applyBorder="1" applyAlignment="1" applyProtection="1">
      <alignment horizontal="left" vertical="center"/>
    </xf>
    <xf numFmtId="1" fontId="4" fillId="0" borderId="6" xfId="7" applyNumberFormat="1" applyFont="1" applyFill="1" applyBorder="1" applyAlignment="1" applyProtection="1">
      <alignment horizontal="center" vertical="center"/>
    </xf>
    <xf numFmtId="0" fontId="18" fillId="0" borderId="8" xfId="7" applyFont="1" applyFill="1" applyBorder="1" applyAlignment="1" applyProtection="1">
      <alignment horizontal="center" vertical="center"/>
    </xf>
    <xf numFmtId="0" fontId="9" fillId="0" borderId="8" xfId="7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 wrapText="1"/>
    </xf>
    <xf numFmtId="0" fontId="6" fillId="0" borderId="8" xfId="1" applyFont="1" applyFill="1" applyBorder="1" applyAlignment="1" applyProtection="1">
      <alignment horizontal="center" vertical="center"/>
    </xf>
    <xf numFmtId="0" fontId="4" fillId="0" borderId="8" xfId="7" applyFont="1" applyFill="1" applyBorder="1" applyAlignment="1" applyProtection="1">
      <alignment horizontal="center" vertical="center" wrapText="1"/>
      <protection locked="0"/>
    </xf>
    <xf numFmtId="0" fontId="6" fillId="0" borderId="8" xfId="1" applyFont="1" applyFill="1" applyBorder="1" applyAlignment="1" applyProtection="1">
      <alignment horizontal="center" vertical="center" wrapText="1"/>
      <protection locked="0"/>
    </xf>
    <xf numFmtId="0" fontId="6" fillId="0" borderId="8" xfId="7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justify" vertical="center" wrapText="1"/>
      <protection locked="0"/>
    </xf>
    <xf numFmtId="0" fontId="6" fillId="0" borderId="0" xfId="1" applyFont="1" applyFill="1" applyAlignment="1" applyProtection="1">
      <alignment vertical="center"/>
      <protection locked="0"/>
    </xf>
    <xf numFmtId="0" fontId="5" fillId="0" borderId="0" xfId="1" applyFont="1" applyFill="1" applyBorder="1" applyProtection="1"/>
    <xf numFmtId="0" fontId="11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top"/>
    </xf>
    <xf numFmtId="0" fontId="5" fillId="0" borderId="0" xfId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>
      <alignment vertical="center"/>
    </xf>
    <xf numFmtId="0" fontId="5" fillId="0" borderId="0" xfId="1" applyFont="1" applyFill="1" applyBorder="1" applyAlignment="1" applyProtection="1">
      <alignment vertical="top"/>
    </xf>
    <xf numFmtId="0" fontId="6" fillId="2" borderId="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0" borderId="0" xfId="1" applyFont="1" applyFill="1" applyAlignment="1" applyProtection="1">
      <alignment vertical="top"/>
    </xf>
    <xf numFmtId="0" fontId="7" fillId="0" borderId="0" xfId="1" applyFont="1" applyFill="1" applyAlignment="1" applyProtection="1">
      <alignment vertical="center"/>
    </xf>
    <xf numFmtId="0" fontId="23" fillId="0" borderId="0" xfId="1" applyFont="1" applyFill="1" applyProtection="1">
      <protection locked="0"/>
    </xf>
    <xf numFmtId="0" fontId="6" fillId="0" borderId="0" xfId="1" applyFont="1" applyFill="1" applyBorder="1" applyAlignment="1" applyProtection="1">
      <alignment horizontal="right" vertical="center" wrapText="1" indent="1"/>
    </xf>
    <xf numFmtId="0" fontId="25" fillId="0" borderId="6" xfId="1" applyFont="1" applyFill="1" applyBorder="1" applyAlignment="1" applyProtection="1">
      <alignment horizontal="left" vertical="center"/>
      <protection locked="0"/>
    </xf>
    <xf numFmtId="169" fontId="6" fillId="0" borderId="0" xfId="1" applyNumberFormat="1" applyFont="1" applyFill="1" applyAlignment="1" applyProtection="1">
      <alignment vertical="center"/>
    </xf>
    <xf numFmtId="49" fontId="25" fillId="0" borderId="9" xfId="1" applyNumberFormat="1" applyFont="1" applyFill="1" applyBorder="1" applyAlignment="1" applyProtection="1">
      <alignment horizontal="right" vertical="center"/>
    </xf>
    <xf numFmtId="49" fontId="25" fillId="0" borderId="5" xfId="1" applyNumberFormat="1" applyFont="1" applyFill="1" applyBorder="1" applyAlignment="1" applyProtection="1">
      <alignment horizontal="left" vertical="center"/>
    </xf>
    <xf numFmtId="49" fontId="25" fillId="0" borderId="5" xfId="1" quotePrefix="1" applyNumberFormat="1" applyFont="1" applyFill="1" applyBorder="1" applyAlignment="1" applyProtection="1">
      <alignment horizontal="right" vertical="center"/>
    </xf>
    <xf numFmtId="49" fontId="25" fillId="0" borderId="5" xfId="1" quotePrefix="1" applyNumberFormat="1" applyFont="1" applyFill="1" applyBorder="1" applyAlignment="1" applyProtection="1">
      <alignment horizontal="center" vertical="center"/>
    </xf>
    <xf numFmtId="49" fontId="25" fillId="0" borderId="6" xfId="1" applyNumberFormat="1" applyFont="1" applyFill="1" applyBorder="1" applyAlignment="1" applyProtection="1">
      <alignment horizontal="left" vertical="center"/>
    </xf>
    <xf numFmtId="49" fontId="25" fillId="0" borderId="5" xfId="1" applyNumberFormat="1" applyFont="1" applyFill="1" applyBorder="1" applyAlignment="1" applyProtection="1">
      <alignment horizontal="left" vertical="center"/>
      <protection locked="0"/>
    </xf>
    <xf numFmtId="0" fontId="4" fillId="0" borderId="8" xfId="1" applyFont="1" applyFill="1" applyBorder="1" applyAlignment="1" applyProtection="1">
      <alignment horizontal="center"/>
    </xf>
    <xf numFmtId="0" fontId="4" fillId="0" borderId="8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/>
    </xf>
    <xf numFmtId="0" fontId="4" fillId="7" borderId="8" xfId="1" applyFont="1" applyFill="1" applyBorder="1" applyAlignment="1" applyProtection="1">
      <alignment horizontal="center" vertical="center"/>
      <protection locked="0"/>
    </xf>
    <xf numFmtId="0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4" fillId="7" borderId="8" xfId="1" applyFont="1" applyFill="1" applyBorder="1" applyProtection="1">
      <protection locked="0"/>
    </xf>
    <xf numFmtId="0" fontId="6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vertical="center" wrapText="1"/>
    </xf>
    <xf numFmtId="4" fontId="4" fillId="7" borderId="8" xfId="1" applyNumberFormat="1" applyFont="1" applyFill="1" applyBorder="1" applyAlignment="1" applyProtection="1">
      <alignment horizontal="right" vertical="center" wrapText="1"/>
      <protection locked="0"/>
    </xf>
    <xf numFmtId="168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23" fillId="0" borderId="0" xfId="1" applyFont="1" applyFill="1" applyProtection="1"/>
    <xf numFmtId="0" fontId="23" fillId="0" borderId="0" xfId="1" applyFont="1" applyFill="1" applyAlignment="1" applyProtection="1">
      <alignment horizontal="center" vertical="center"/>
    </xf>
    <xf numFmtId="0" fontId="23" fillId="0" borderId="0" xfId="1" applyFont="1" applyFill="1" applyAlignment="1" applyProtection="1">
      <alignment horizontal="center"/>
    </xf>
    <xf numFmtId="0" fontId="5" fillId="7" borderId="0" xfId="1" applyFont="1" applyFill="1" applyBorder="1" applyProtection="1"/>
    <xf numFmtId="0" fontId="5" fillId="7" borderId="0" xfId="1" applyFont="1" applyFill="1" applyBorder="1" applyAlignment="1" applyProtection="1">
      <alignment vertical="center"/>
    </xf>
    <xf numFmtId="0" fontId="23" fillId="0" borderId="0" xfId="1" applyFont="1" applyFill="1" applyAlignment="1" applyProtection="1">
      <alignment vertical="center"/>
    </xf>
    <xf numFmtId="0" fontId="14" fillId="0" borderId="0" xfId="7" applyFont="1" applyFill="1" applyBorder="1" applyAlignment="1" applyProtection="1">
      <alignment vertical="center"/>
      <protection locked="0"/>
    </xf>
    <xf numFmtId="0" fontId="15" fillId="0" borderId="0" xfId="7" applyFont="1" applyFill="1" applyBorder="1" applyAlignment="1" applyProtection="1">
      <alignment vertical="center"/>
      <protection locked="0"/>
    </xf>
    <xf numFmtId="0" fontId="5" fillId="0" borderId="8" xfId="1" applyFont="1" applyFill="1" applyBorder="1" applyAlignment="1" applyProtection="1">
      <alignment horizontal="center" vertical="center"/>
    </xf>
    <xf numFmtId="0" fontId="30" fillId="0" borderId="0" xfId="1" applyFont="1" applyFill="1" applyBorder="1" applyAlignment="1" applyProtection="1">
      <alignment vertical="center" wrapText="1"/>
    </xf>
    <xf numFmtId="0" fontId="31" fillId="0" borderId="0" xfId="1" applyFont="1" applyFill="1" applyProtection="1"/>
    <xf numFmtId="0" fontId="31" fillId="0" borderId="0" xfId="1" applyFont="1" applyFill="1" applyBorder="1" applyAlignment="1" applyProtection="1">
      <alignment vertical="center" wrapText="1"/>
    </xf>
    <xf numFmtId="0" fontId="32" fillId="0" borderId="0" xfId="1" applyFont="1" applyFill="1" applyAlignment="1" applyProtection="1">
      <alignment vertical="center"/>
    </xf>
    <xf numFmtId="0" fontId="32" fillId="0" borderId="0" xfId="1" applyFont="1" applyFill="1" applyAlignment="1" applyProtection="1">
      <alignment horizontal="center" vertical="center"/>
    </xf>
    <xf numFmtId="0" fontId="32" fillId="0" borderId="0" xfId="1" applyFont="1" applyFill="1" applyAlignment="1" applyProtection="1">
      <alignment vertical="center" wrapText="1"/>
    </xf>
    <xf numFmtId="165" fontId="32" fillId="0" borderId="0" xfId="1" applyNumberFormat="1" applyFont="1" applyFill="1" applyAlignment="1" applyProtection="1">
      <alignment vertical="center"/>
    </xf>
    <xf numFmtId="0" fontId="32" fillId="5" borderId="0" xfId="7" applyFont="1" applyFill="1" applyBorder="1" applyAlignment="1" applyProtection="1">
      <alignment vertical="top"/>
    </xf>
    <xf numFmtId="0" fontId="32" fillId="0" borderId="0" xfId="1" applyFont="1" applyFill="1" applyAlignment="1" applyProtection="1">
      <alignment horizontal="left" vertical="center"/>
    </xf>
    <xf numFmtId="0" fontId="33" fillId="0" borderId="0" xfId="1" applyFont="1" applyFill="1" applyProtection="1"/>
    <xf numFmtId="0" fontId="33" fillId="0" borderId="0" xfId="1" applyFont="1" applyFill="1" applyProtection="1">
      <protection locked="0"/>
    </xf>
    <xf numFmtId="0" fontId="32" fillId="5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</xf>
    <xf numFmtId="0" fontId="34" fillId="0" borderId="0" xfId="7" applyFont="1" applyFill="1" applyBorder="1" applyAlignment="1" applyProtection="1">
      <alignment vertical="center"/>
      <protection locked="0"/>
    </xf>
    <xf numFmtId="0" fontId="35" fillId="0" borderId="0" xfId="7" applyFont="1" applyFill="1" applyBorder="1" applyAlignment="1" applyProtection="1">
      <alignment vertical="center"/>
    </xf>
    <xf numFmtId="0" fontId="35" fillId="0" borderId="0" xfId="7" applyFont="1" applyFill="1" applyBorder="1" applyAlignment="1" applyProtection="1">
      <alignment vertical="center"/>
      <protection locked="0"/>
    </xf>
    <xf numFmtId="0" fontId="36" fillId="0" borderId="0" xfId="1" applyFont="1" applyFill="1" applyProtection="1"/>
    <xf numFmtId="0" fontId="32" fillId="0" borderId="0" xfId="1" applyFont="1" applyFill="1" applyAlignment="1" applyProtection="1">
      <alignment horizontal="center"/>
    </xf>
    <xf numFmtId="0" fontId="32" fillId="0" borderId="0" xfId="1" applyFont="1" applyFill="1" applyAlignment="1" applyProtection="1">
      <alignment vertical="top"/>
    </xf>
    <xf numFmtId="0" fontId="6" fillId="2" borderId="0" xfId="1" applyFont="1" applyFill="1" applyBorder="1" applyAlignment="1" applyProtection="1">
      <alignment vertical="center"/>
    </xf>
    <xf numFmtId="0" fontId="10" fillId="2" borderId="3" xfId="1" applyFont="1" applyFill="1" applyBorder="1" applyAlignment="1" applyProtection="1">
      <alignment horizontal="left" vertical="center" wrapText="1"/>
    </xf>
    <xf numFmtId="0" fontId="10" fillId="0" borderId="3" xfId="1" applyFont="1" applyFill="1" applyBorder="1" applyAlignment="1" applyProtection="1">
      <alignment horizontal="left" vertical="center" wrapText="1"/>
    </xf>
    <xf numFmtId="0" fontId="4" fillId="2" borderId="4" xfId="1" applyFont="1" applyFill="1" applyBorder="1" applyAlignment="1" applyProtection="1">
      <alignment horizontal="left" vertical="center" wrapText="1"/>
      <protection locked="0"/>
    </xf>
    <xf numFmtId="0" fontId="4" fillId="0" borderId="8" xfId="1" applyFont="1" applyFill="1" applyBorder="1" applyAlignment="1" applyProtection="1">
      <alignment horizontal="left" vertical="center" wrapText="1"/>
      <protection locked="0"/>
    </xf>
    <xf numFmtId="3" fontId="4" fillId="2" borderId="3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2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0" borderId="8" xfId="1" applyFont="1" applyFill="1" applyBorder="1" applyAlignment="1" applyProtection="1">
      <alignment vertical="center" wrapText="1"/>
    </xf>
    <xf numFmtId="0" fontId="9" fillId="0" borderId="8" xfId="7" applyFont="1" applyFill="1" applyBorder="1" applyAlignment="1" applyProtection="1">
      <alignment horizontal="center" vertical="center"/>
      <protection locked="0"/>
    </xf>
    <xf numFmtId="0" fontId="7" fillId="0" borderId="5" xfId="7" applyFont="1" applyFill="1" applyBorder="1" applyAlignment="1" applyProtection="1">
      <alignment horizontal="left" vertical="center"/>
    </xf>
    <xf numFmtId="0" fontId="7" fillId="0" borderId="0" xfId="1" applyFont="1" applyFill="1" applyBorder="1" applyAlignment="1" applyProtection="1">
      <alignment horizontal="left" vertical="center"/>
    </xf>
    <xf numFmtId="0" fontId="8" fillId="0" borderId="8" xfId="1" applyFont="1" applyFill="1" applyBorder="1" applyAlignment="1" applyProtection="1">
      <alignment horizontal="center" vertical="center"/>
    </xf>
    <xf numFmtId="1" fontId="9" fillId="6" borderId="8" xfId="7" applyNumberFormat="1" applyFont="1" applyFill="1" applyBorder="1" applyAlignment="1" applyProtection="1">
      <alignment horizontal="center" vertical="center" wrapText="1"/>
    </xf>
    <xf numFmtId="0" fontId="4" fillId="0" borderId="5" xfId="7" applyFont="1" applyFill="1" applyBorder="1" applyAlignment="1" applyProtection="1">
      <alignment vertical="center"/>
    </xf>
    <xf numFmtId="4" fontId="11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4" fillId="8" borderId="8" xfId="7" applyNumberFormat="1" applyFont="1" applyFill="1" applyBorder="1" applyAlignment="1" applyProtection="1">
      <alignment horizontal="right" vertical="center"/>
      <protection locked="0"/>
    </xf>
    <xf numFmtId="10" fontId="4" fillId="8" borderId="12" xfId="7" applyNumberFormat="1" applyFont="1" applyFill="1" applyBorder="1" applyAlignment="1" applyProtection="1">
      <alignment horizontal="right" vertical="center" indent="1"/>
      <protection locked="0"/>
    </xf>
    <xf numFmtId="3" fontId="28" fillId="8" borderId="8" xfId="0" applyNumberFormat="1" applyFont="1" applyFill="1" applyBorder="1" applyAlignment="1" applyProtection="1">
      <alignment horizontal="right" vertical="center" wrapText="1" indent="2"/>
      <protection locked="0"/>
    </xf>
    <xf numFmtId="3" fontId="28" fillId="8" borderId="8" xfId="7" applyNumberFormat="1" applyFont="1" applyFill="1" applyBorder="1" applyAlignment="1" applyProtection="1">
      <alignment horizontal="right" vertical="center" wrapText="1" indent="2"/>
      <protection locked="0"/>
    </xf>
    <xf numFmtId="0" fontId="6" fillId="8" borderId="8" xfId="0" applyFont="1" applyFill="1" applyBorder="1" applyAlignment="1" applyProtection="1">
      <alignment horizontal="center" vertical="center"/>
      <protection locked="0"/>
    </xf>
    <xf numFmtId="3" fontId="6" fillId="8" borderId="8" xfId="1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2" xfId="18" applyFont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left" vertical="center"/>
    </xf>
    <xf numFmtId="0" fontId="32" fillId="0" borderId="0" xfId="1" applyFont="1" applyFill="1" applyAlignment="1" applyProtection="1">
      <alignment horizontal="left" vertical="top"/>
    </xf>
    <xf numFmtId="49" fontId="6" fillId="0" borderId="0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center" wrapText="1"/>
      <protection locked="0"/>
    </xf>
    <xf numFmtId="0" fontId="5" fillId="0" borderId="0" xfId="1" applyFont="1" applyFill="1" applyBorder="1" applyAlignment="1" applyProtection="1">
      <alignment vertical="center"/>
      <protection locked="0"/>
    </xf>
    <xf numFmtId="0" fontId="11" fillId="0" borderId="0" xfId="1" applyFont="1" applyFill="1" applyBorder="1" applyAlignment="1" applyProtection="1">
      <alignment horizontal="left" vertical="center"/>
      <protection locked="0"/>
    </xf>
    <xf numFmtId="4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10" fillId="7" borderId="9" xfId="1" applyFont="1" applyFill="1" applyBorder="1" applyAlignment="1" applyProtection="1">
      <alignment horizontal="left" vertical="center" wrapText="1"/>
    </xf>
    <xf numFmtId="0" fontId="6" fillId="7" borderId="8" xfId="1" applyFont="1" applyFill="1" applyBorder="1" applyAlignment="1" applyProtection="1">
      <alignment horizontal="justify" vertical="center" wrapText="1"/>
    </xf>
    <xf numFmtId="0" fontId="9" fillId="0" borderId="5" xfId="7" applyFont="1" applyFill="1" applyBorder="1" applyAlignment="1" applyProtection="1">
      <alignment horizontal="left" vertical="center"/>
    </xf>
    <xf numFmtId="0" fontId="9" fillId="0" borderId="4" xfId="7" applyFont="1" applyFill="1" applyBorder="1" applyAlignment="1" applyProtection="1">
      <alignment horizontal="center" vertical="center" wrapText="1"/>
    </xf>
    <xf numFmtId="0" fontId="6" fillId="0" borderId="13" xfId="1" applyFont="1" applyFill="1" applyBorder="1" applyProtection="1"/>
    <xf numFmtId="0" fontId="20" fillId="0" borderId="0" xfId="1" applyFont="1" applyFill="1" applyBorder="1" applyAlignment="1" applyProtection="1">
      <alignment horizontal="center" vertical="center"/>
    </xf>
    <xf numFmtId="0" fontId="7" fillId="0" borderId="0" xfId="1" applyFont="1" applyFill="1" applyBorder="1" applyProtection="1"/>
    <xf numFmtId="0" fontId="7" fillId="0" borderId="9" xfId="7" applyFont="1" applyFill="1" applyBorder="1" applyAlignment="1" applyProtection="1">
      <alignment horizontal="left" vertical="center"/>
    </xf>
    <xf numFmtId="1" fontId="14" fillId="0" borderId="6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center" vertical="center" wrapText="1"/>
    </xf>
    <xf numFmtId="0" fontId="9" fillId="0" borderId="14" xfId="7" applyFont="1" applyFill="1" applyBorder="1" applyAlignment="1" applyProtection="1">
      <alignment horizontal="center" vertical="center" wrapText="1"/>
    </xf>
    <xf numFmtId="0" fontId="4" fillId="0" borderId="13" xfId="7" applyFont="1" applyFill="1" applyBorder="1" applyAlignment="1" applyProtection="1">
      <alignment vertical="center"/>
    </xf>
    <xf numFmtId="1" fontId="4" fillId="0" borderId="15" xfId="7" applyNumberFormat="1" applyFont="1" applyFill="1" applyBorder="1" applyAlignment="1" applyProtection="1">
      <alignment horizontal="center" vertical="center"/>
    </xf>
    <xf numFmtId="1" fontId="6" fillId="6" borderId="7" xfId="7" applyNumberFormat="1" applyFont="1" applyFill="1" applyBorder="1" applyAlignment="1" applyProtection="1">
      <alignment horizontal="center" vertical="center"/>
    </xf>
    <xf numFmtId="0" fontId="9" fillId="0" borderId="13" xfId="7" applyFont="1" applyFill="1" applyBorder="1" applyAlignment="1" applyProtection="1">
      <alignment horizontal="left" vertical="center"/>
    </xf>
    <xf numFmtId="1" fontId="6" fillId="0" borderId="15" xfId="7" applyNumberFormat="1" applyFont="1" applyFill="1" applyBorder="1" applyAlignment="1" applyProtection="1">
      <alignment horizontal="center" vertical="center"/>
    </xf>
    <xf numFmtId="1" fontId="7" fillId="0" borderId="7" xfId="7" applyNumberFormat="1" applyFont="1" applyFill="1" applyBorder="1" applyAlignment="1" applyProtection="1">
      <alignment horizontal="center" vertical="center"/>
    </xf>
    <xf numFmtId="0" fontId="10" fillId="0" borderId="8" xfId="1" applyFont="1" applyFill="1" applyBorder="1" applyAlignment="1" applyProtection="1">
      <alignment horizontal="center" vertical="center" wrapText="1"/>
    </xf>
    <xf numFmtId="3" fontId="4" fillId="0" borderId="8" xfId="1" quotePrefix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0" xfId="1" applyFont="1" applyFill="1" applyBorder="1" applyAlignment="1" applyProtection="1">
      <alignment horizontal="center" vertical="top" wrapText="1"/>
    </xf>
    <xf numFmtId="3" fontId="4" fillId="7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7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7" borderId="8" xfId="0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2" borderId="8" xfId="7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Protection="1">
      <protection locked="0"/>
    </xf>
    <xf numFmtId="1" fontId="9" fillId="6" borderId="8" xfId="7" applyNumberFormat="1" applyFont="1" applyFill="1" applyBorder="1" applyAlignment="1" applyProtection="1">
      <alignment horizontal="center" vertical="center" wrapText="1"/>
      <protection locked="0"/>
    </xf>
    <xf numFmtId="0" fontId="9" fillId="0" borderId="4" xfId="7" applyFont="1" applyFill="1" applyBorder="1" applyAlignment="1" applyProtection="1">
      <alignment horizontal="left" vertical="center" wrapText="1"/>
    </xf>
    <xf numFmtId="1" fontId="9" fillId="0" borderId="4" xfId="7" applyNumberFormat="1" applyFont="1" applyFill="1" applyBorder="1" applyAlignment="1" applyProtection="1">
      <alignment horizontal="center" vertical="center" wrapText="1"/>
      <protection locked="0"/>
    </xf>
    <xf numFmtId="1" fontId="9" fillId="6" borderId="4" xfId="7" applyNumberFormat="1" applyFont="1" applyFill="1" applyBorder="1" applyAlignment="1" applyProtection="1">
      <alignment horizontal="center" vertical="center" wrapText="1"/>
    </xf>
    <xf numFmtId="4" fontId="4" fillId="8" borderId="4" xfId="7" applyNumberFormat="1" applyFont="1" applyFill="1" applyBorder="1" applyAlignment="1" applyProtection="1">
      <alignment horizontal="right" vertical="center"/>
      <protection locked="0"/>
    </xf>
    <xf numFmtId="3" fontId="4" fillId="8" borderId="4" xfId="1" applyNumberFormat="1" applyFont="1" applyFill="1" applyBorder="1" applyAlignment="1" applyProtection="1">
      <alignment horizontal="right" vertical="center" wrapText="1" indent="1"/>
      <protection locked="0"/>
    </xf>
    <xf numFmtId="3" fontId="4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5" fillId="0" borderId="0" xfId="1" applyFont="1" applyFill="1" applyBorder="1" applyAlignment="1" applyProtection="1">
      <alignment horizontal="center"/>
    </xf>
    <xf numFmtId="4" fontId="4" fillId="0" borderId="3" xfId="7" applyNumberFormat="1" applyFont="1" applyFill="1" applyBorder="1" applyAlignment="1" applyProtection="1">
      <alignment horizontal="right" vertical="center"/>
    </xf>
    <xf numFmtId="1" fontId="7" fillId="0" borderId="1" xfId="7" applyNumberFormat="1" applyFont="1" applyFill="1" applyBorder="1" applyAlignment="1" applyProtection="1">
      <alignment horizontal="center" vertical="center"/>
    </xf>
    <xf numFmtId="4" fontId="4" fillId="0" borderId="10" xfId="7" applyNumberFormat="1" applyFont="1" applyFill="1" applyBorder="1" applyAlignment="1" applyProtection="1">
      <alignment horizontal="right" vertical="center"/>
    </xf>
    <xf numFmtId="4" fontId="4" fillId="0" borderId="16" xfId="7" applyNumberFormat="1" applyFont="1" applyFill="1" applyBorder="1" applyAlignment="1" applyProtection="1">
      <alignment horizontal="right" vertical="center"/>
      <protection locked="0"/>
    </xf>
    <xf numFmtId="1" fontId="7" fillId="0" borderId="17" xfId="7" applyNumberFormat="1" applyFont="1" applyFill="1" applyBorder="1" applyAlignment="1" applyProtection="1">
      <alignment horizontal="center" vertical="center"/>
      <protection locked="0"/>
    </xf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 vertical="center" wrapText="1"/>
    </xf>
    <xf numFmtId="0" fontId="37" fillId="0" borderId="8" xfId="1" applyFont="1" applyFill="1" applyBorder="1" applyAlignment="1" applyProtection="1">
      <alignment horizontal="center" vertical="center" wrapText="1"/>
      <protection locked="0"/>
    </xf>
    <xf numFmtId="0" fontId="5" fillId="0" borderId="8" xfId="1" applyFont="1" applyFill="1" applyBorder="1" applyAlignment="1" applyProtection="1">
      <alignment horizontal="center"/>
    </xf>
    <xf numFmtId="0" fontId="8" fillId="0" borderId="0" xfId="1" applyFont="1" applyFill="1" applyBorder="1" applyAlignment="1" applyProtection="1">
      <alignment horizontal="center" vertical="center"/>
    </xf>
    <xf numFmtId="14" fontId="25" fillId="8" borderId="8" xfId="1" applyNumberFormat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horizontal="justify" vertical="center" wrapText="1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  <protection locked="0"/>
    </xf>
    <xf numFmtId="0" fontId="4" fillId="7" borderId="8" xfId="1" applyFont="1" applyFill="1" applyBorder="1" applyAlignment="1" applyProtection="1">
      <alignment horizontal="center" vertical="center" wrapText="1"/>
    </xf>
    <xf numFmtId="0" fontId="5" fillId="0" borderId="0" xfId="1" applyFont="1" applyFill="1" applyBorder="1" applyAlignment="1" applyProtection="1">
      <alignment horizontal="center" vertical="center" wrapText="1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center" wrapText="1"/>
    </xf>
    <xf numFmtId="0" fontId="10" fillId="2" borderId="8" xfId="1" applyFont="1" applyFill="1" applyBorder="1" applyAlignment="1" applyProtection="1">
      <alignment horizontal="center" vertical="center" wrapText="1"/>
    </xf>
    <xf numFmtId="0" fontId="4" fillId="2" borderId="8" xfId="1" applyFont="1" applyFill="1" applyBorder="1" applyAlignment="1" applyProtection="1">
      <alignment horizontal="left" vertical="center" wrapText="1"/>
      <protection locked="0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6" fillId="0" borderId="8" xfId="1" applyFont="1" applyFill="1" applyBorder="1" applyAlignment="1" applyProtection="1">
      <alignment horizontal="left" vertical="center"/>
    </xf>
    <xf numFmtId="0" fontId="6" fillId="0" borderId="8" xfId="1" applyFont="1" applyFill="1" applyBorder="1" applyAlignment="1" applyProtection="1">
      <alignment horizontal="justify" vertical="center" wrapText="1"/>
    </xf>
    <xf numFmtId="0" fontId="5" fillId="0" borderId="0" xfId="1" applyFont="1" applyFill="1" applyBorder="1" applyAlignment="1" applyProtection="1">
      <alignment vertical="center" wrapText="1"/>
    </xf>
    <xf numFmtId="0" fontId="10" fillId="0" borderId="0" xfId="1" applyFont="1" applyFill="1" applyBorder="1" applyAlignment="1" applyProtection="1">
      <alignment horizontal="center" vertical="top" wrapText="1"/>
    </xf>
    <xf numFmtId="0" fontId="6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11" fillId="0" borderId="0" xfId="1" applyFont="1" applyFill="1" applyBorder="1" applyAlignment="1" applyProtection="1">
      <alignment horizontal="left" vertical="center"/>
    </xf>
    <xf numFmtId="0" fontId="6" fillId="0" borderId="6" xfId="1" applyFont="1" applyFill="1" applyBorder="1" applyAlignment="1" applyProtection="1">
      <alignment horizontal="justify" vertical="center" wrapText="1"/>
    </xf>
    <xf numFmtId="0" fontId="6" fillId="0" borderId="5" xfId="1" applyFont="1" applyFill="1" applyBorder="1" applyAlignment="1" applyProtection="1">
      <alignment horizontal="center" vertical="center" wrapText="1"/>
    </xf>
    <xf numFmtId="0" fontId="6" fillId="0" borderId="2" xfId="1" applyFont="1" applyFill="1" applyBorder="1" applyAlignment="1" applyProtection="1">
      <alignment horizontal="center" vertical="center" wrapText="1"/>
    </xf>
    <xf numFmtId="49" fontId="6" fillId="0" borderId="8" xfId="1" applyNumberFormat="1" applyFont="1" applyFill="1" applyBorder="1" applyAlignment="1" applyProtection="1">
      <alignment horizontal="center" vertical="center"/>
      <protection locked="0"/>
    </xf>
    <xf numFmtId="0" fontId="6" fillId="0" borderId="8" xfId="1" applyFont="1" applyFill="1" applyBorder="1" applyAlignment="1" applyProtection="1">
      <alignment horizontal="left" vertical="center"/>
      <protection locked="0"/>
    </xf>
    <xf numFmtId="49" fontId="6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justify" vertical="center"/>
    </xf>
    <xf numFmtId="0" fontId="4" fillId="0" borderId="0" xfId="1" applyFont="1" applyFill="1" applyBorder="1" applyAlignment="1" applyProtection="1">
      <alignment vertical="center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14" fontId="25" fillId="0" borderId="8" xfId="1" applyNumberFormat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right" vertical="center" wrapText="1" indent="1"/>
    </xf>
    <xf numFmtId="0" fontId="6" fillId="0" borderId="0" xfId="1" applyFont="1" applyFill="1" applyBorder="1" applyAlignment="1" applyProtection="1">
      <alignment horizontal="left" vertical="top" wrapText="1"/>
    </xf>
    <xf numFmtId="0" fontId="7" fillId="8" borderId="8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center"/>
    </xf>
    <xf numFmtId="0" fontId="7" fillId="0" borderId="0" xfId="1" applyFont="1" applyFill="1" applyBorder="1" applyAlignment="1" applyProtection="1">
      <alignment horizontal="center" vertical="center"/>
    </xf>
    <xf numFmtId="166" fontId="5" fillId="0" borderId="0" xfId="1" applyNumberFormat="1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right" vertical="center" wrapText="1"/>
    </xf>
    <xf numFmtId="0" fontId="6" fillId="0" borderId="0" xfId="1" applyFont="1" applyFill="1" applyBorder="1" applyAlignment="1" applyProtection="1">
      <alignment horizontal="right" vertical="top" wrapText="1"/>
    </xf>
    <xf numFmtId="0" fontId="6" fillId="0" borderId="0" xfId="1" applyFont="1" applyFill="1" applyBorder="1" applyAlignment="1" applyProtection="1">
      <alignment vertical="center" wrapText="1"/>
    </xf>
    <xf numFmtId="49" fontId="7" fillId="0" borderId="0" xfId="1" applyNumberFormat="1" applyFont="1" applyFill="1" applyBorder="1" applyAlignment="1" applyProtection="1">
      <alignment horizontal="left" vertical="center"/>
    </xf>
    <xf numFmtId="0" fontId="6" fillId="0" borderId="0" xfId="1" applyFont="1" applyFill="1" applyBorder="1" applyAlignment="1" applyProtection="1">
      <alignment horizontal="right" vertical="center"/>
    </xf>
    <xf numFmtId="0" fontId="6" fillId="0" borderId="0" xfId="1" applyFont="1" applyFill="1" applyBorder="1" applyAlignment="1" applyProtection="1">
      <alignment horizontal="right" vertical="top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7" fillId="0" borderId="8" xfId="1" applyFont="1" applyFill="1" applyBorder="1" applyAlignment="1" applyProtection="1">
      <alignment horizontal="center" vertical="center"/>
      <protection locked="0"/>
    </xf>
    <xf numFmtId="167" fontId="5" fillId="0" borderId="0" xfId="1" applyNumberFormat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justify" vertical="center" wrapText="1"/>
    </xf>
    <xf numFmtId="0" fontId="10" fillId="0" borderId="8" xfId="1" applyFont="1" applyFill="1" applyBorder="1" applyAlignment="1" applyProtection="1">
      <alignment horizontal="justify" vertical="center" wrapText="1"/>
    </xf>
    <xf numFmtId="14" fontId="25" fillId="0" borderId="4" xfId="1" applyNumberFormat="1" applyFont="1" applyFill="1" applyBorder="1" applyAlignment="1" applyProtection="1">
      <alignment horizontal="center" vertical="center" wrapText="1"/>
      <protection locked="0"/>
    </xf>
    <xf numFmtId="17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6" fillId="7" borderId="9" xfId="1" applyFont="1" applyFill="1" applyBorder="1" applyAlignment="1" applyProtection="1">
      <alignment wrapText="1"/>
    </xf>
    <xf numFmtId="0" fontId="27" fillId="0" borderId="0" xfId="1" applyFont="1" applyFill="1" applyBorder="1" applyAlignment="1" applyProtection="1">
      <alignment horizontal="center" vertical="center" wrapText="1"/>
    </xf>
    <xf numFmtId="0" fontId="5" fillId="7" borderId="0" xfId="1" applyFont="1" applyFill="1" applyBorder="1" applyAlignment="1" applyProtection="1">
      <alignment horizontal="center" vertical="center"/>
    </xf>
    <xf numFmtId="0" fontId="5" fillId="7" borderId="0" xfId="1" applyFont="1" applyFill="1" applyBorder="1" applyProtection="1">
      <protection locked="0"/>
    </xf>
    <xf numFmtId="0" fontId="23" fillId="7" borderId="0" xfId="1" applyFont="1" applyFill="1" applyBorder="1" applyProtection="1"/>
    <xf numFmtId="0" fontId="5" fillId="7" borderId="0" xfId="1" applyFont="1" applyFill="1" applyBorder="1" applyAlignment="1" applyProtection="1">
      <alignment wrapText="1"/>
    </xf>
    <xf numFmtId="0" fontId="6" fillId="7" borderId="0" xfId="1" applyFont="1" applyFill="1" applyBorder="1" applyAlignment="1" applyProtection="1">
      <alignment horizontal="center" wrapText="1"/>
    </xf>
    <xf numFmtId="164" fontId="6" fillId="7" borderId="0" xfId="1" applyNumberFormat="1" applyFont="1" applyFill="1" applyBorder="1" applyAlignment="1" applyProtection="1">
      <alignment horizontal="center" vertical="center" wrapText="1"/>
    </xf>
    <xf numFmtId="0" fontId="23" fillId="0" borderId="0" xfId="1" applyFont="1" applyFill="1" applyBorder="1" applyProtection="1"/>
    <xf numFmtId="1" fontId="4" fillId="7" borderId="8" xfId="1" applyNumberFormat="1" applyFont="1" applyFill="1" applyBorder="1" applyAlignment="1" applyProtection="1">
      <alignment horizontal="center" vertical="center" wrapText="1"/>
      <protection locked="0"/>
    </xf>
    <xf numFmtId="0" fontId="32" fillId="0" borderId="0" xfId="1" applyFont="1" applyFill="1" applyBorder="1" applyAlignment="1" applyProtection="1">
      <alignment horizontal="left" vertical="center"/>
    </xf>
    <xf numFmtId="0" fontId="7" fillId="2" borderId="0" xfId="1" applyFont="1" applyFill="1" applyBorder="1" applyAlignment="1" applyProtection="1">
      <alignment horizontal="center" vertical="center"/>
    </xf>
    <xf numFmtId="4" fontId="4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3" fontId="4" fillId="0" borderId="3" xfId="1" applyNumberFormat="1" applyFont="1" applyFill="1" applyBorder="1" applyAlignment="1" applyProtection="1">
      <alignment horizontal="right" vertical="center" wrapText="1" indent="1"/>
      <protection locked="0"/>
    </xf>
    <xf numFmtId="0" fontId="9" fillId="2" borderId="8" xfId="1" applyFont="1" applyFill="1" applyBorder="1" applyAlignment="1" applyProtection="1">
      <alignment horizontal="center" vertical="center" wrapText="1"/>
    </xf>
    <xf numFmtId="0" fontId="9" fillId="2" borderId="4" xfId="1" applyFont="1" applyFill="1" applyBorder="1" applyAlignment="1" applyProtection="1">
      <alignment horizontal="center" vertical="center" wrapText="1"/>
    </xf>
    <xf numFmtId="0" fontId="9" fillId="0" borderId="8" xfId="1" applyFont="1" applyFill="1" applyBorder="1" applyAlignment="1" applyProtection="1">
      <alignment horizontal="center" vertical="center" wrapText="1"/>
    </xf>
    <xf numFmtId="3" fontId="4" fillId="0" borderId="4" xfId="1" applyNumberFormat="1" applyFont="1" applyFill="1" applyBorder="1" applyAlignment="1" applyProtection="1">
      <alignment horizontal="right" vertical="center" wrapText="1" indent="1"/>
      <protection locked="0"/>
    </xf>
    <xf numFmtId="0" fontId="6" fillId="2" borderId="0" xfId="1" applyFont="1" applyFill="1" applyAlignment="1" applyProtection="1">
      <alignment vertical="center"/>
    </xf>
    <xf numFmtId="49" fontId="4" fillId="2" borderId="9" xfId="1" quotePrefix="1" applyNumberFormat="1" applyFont="1" applyFill="1" applyBorder="1" applyAlignment="1" applyProtection="1">
      <alignment horizontal="center" vertical="center" wrapText="1"/>
    </xf>
    <xf numFmtId="4" fontId="6" fillId="2" borderId="8" xfId="1" applyNumberFormat="1" applyFont="1" applyFill="1" applyBorder="1" applyAlignment="1" applyProtection="1">
      <alignment horizontal="right" vertical="center" indent="5"/>
      <protection locked="0"/>
    </xf>
    <xf numFmtId="4" fontId="6" fillId="2" borderId="4" xfId="1" applyNumberFormat="1" applyFont="1" applyFill="1" applyBorder="1" applyAlignment="1" applyProtection="1">
      <alignment horizontal="right" vertical="center" indent="5"/>
      <protection locked="0"/>
    </xf>
    <xf numFmtId="4" fontId="7" fillId="2" borderId="18" xfId="1" applyNumberFormat="1" applyFont="1" applyFill="1" applyBorder="1" applyAlignment="1" applyProtection="1">
      <alignment horizontal="right" vertical="center" indent="5"/>
      <protection locked="0"/>
    </xf>
    <xf numFmtId="4" fontId="6" fillId="2" borderId="12" xfId="1" applyNumberFormat="1" applyFont="1" applyFill="1" applyBorder="1" applyAlignment="1" applyProtection="1">
      <alignment horizontal="right" vertical="center" indent="5"/>
      <protection locked="0"/>
    </xf>
    <xf numFmtId="0" fontId="6" fillId="0" borderId="4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left" vertical="center" wrapText="1"/>
    </xf>
    <xf numFmtId="0" fontId="6" fillId="0" borderId="12" xfId="1" applyFont="1" applyFill="1" applyBorder="1" applyAlignment="1" applyProtection="1">
      <alignment horizontal="center" vertical="center" wrapText="1"/>
    </xf>
    <xf numFmtId="0" fontId="6" fillId="0" borderId="12" xfId="1" applyFont="1" applyFill="1" applyBorder="1" applyAlignment="1" applyProtection="1">
      <alignment horizontal="justify" vertical="center" wrapText="1"/>
    </xf>
    <xf numFmtId="0" fontId="6" fillId="2" borderId="12" xfId="7" applyFont="1" applyFill="1" applyBorder="1" applyAlignment="1" applyProtection="1">
      <alignment horizontal="center" vertical="center"/>
      <protection locked="0"/>
    </xf>
    <xf numFmtId="3" fontId="28" fillId="8" borderId="12" xfId="0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0" xfId="1" applyFont="1" applyFill="1" applyBorder="1" applyAlignment="1" applyProtection="1">
      <alignment horizontal="center" vertical="center" wrapText="1"/>
    </xf>
    <xf numFmtId="0" fontId="6" fillId="0" borderId="9" xfId="1" applyFont="1" applyFill="1" applyBorder="1" applyAlignment="1" applyProtection="1">
      <alignment horizontal="center" vertical="center" wrapText="1"/>
    </xf>
    <xf numFmtId="0" fontId="6" fillId="0" borderId="4" xfId="1" applyFont="1" applyFill="1" applyBorder="1" applyAlignment="1" applyProtection="1">
      <alignment horizontal="center" vertical="center" wrapText="1"/>
      <protection locked="0"/>
    </xf>
    <xf numFmtId="0" fontId="6" fillId="0" borderId="4" xfId="1" applyFont="1" applyFill="1" applyBorder="1" applyAlignment="1" applyProtection="1">
      <alignment horizontal="justify" vertical="center" wrapText="1"/>
      <protection locked="0"/>
    </xf>
    <xf numFmtId="0" fontId="6" fillId="8" borderId="4" xfId="0" applyFont="1" applyFill="1" applyBorder="1" applyAlignment="1" applyProtection="1">
      <alignment horizontal="center" vertical="center"/>
      <protection locked="0"/>
    </xf>
    <xf numFmtId="3" fontId="28" fillId="8" borderId="4" xfId="7" applyNumberFormat="1" applyFont="1" applyFill="1" applyBorder="1" applyAlignment="1" applyProtection="1">
      <alignment horizontal="right" vertical="center" wrapText="1" indent="2"/>
      <protection locked="0"/>
    </xf>
    <xf numFmtId="0" fontId="6" fillId="0" borderId="12" xfId="1" applyFont="1" applyFill="1" applyBorder="1" applyAlignment="1" applyProtection="1">
      <alignment horizontal="center" vertical="center"/>
    </xf>
    <xf numFmtId="0" fontId="6" fillId="0" borderId="12" xfId="1" applyFont="1" applyFill="1" applyBorder="1" applyAlignment="1" applyProtection="1">
      <alignment horizontal="left" vertical="center" wrapText="1"/>
    </xf>
    <xf numFmtId="3" fontId="28" fillId="8" borderId="12" xfId="7" applyNumberFormat="1" applyFont="1" applyFill="1" applyBorder="1" applyAlignment="1" applyProtection="1">
      <alignment horizontal="right" vertical="center" wrapText="1" indent="2"/>
      <protection locked="0"/>
    </xf>
    <xf numFmtId="0" fontId="7" fillId="0" borderId="9" xfId="1" applyFont="1" applyFill="1" applyBorder="1" applyAlignment="1" applyProtection="1">
      <alignment horizontal="center" vertical="center" wrapText="1"/>
    </xf>
    <xf numFmtId="0" fontId="7" fillId="0" borderId="9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>
      <alignment horizontal="left" vertical="top"/>
    </xf>
    <xf numFmtId="0" fontId="4" fillId="0" borderId="0" xfId="1" applyFont="1" applyFill="1" applyBorder="1" applyProtection="1"/>
    <xf numFmtId="0" fontId="5" fillId="0" borderId="8" xfId="1" applyFont="1" applyFill="1" applyBorder="1" applyAlignment="1" applyProtection="1">
      <alignment horizontal="center" vertical="center"/>
      <protection locked="0"/>
    </xf>
    <xf numFmtId="0" fontId="17" fillId="0" borderId="0" xfId="1" applyFont="1" applyFill="1" applyBorder="1" applyAlignment="1" applyProtection="1">
      <alignment vertical="top"/>
    </xf>
    <xf numFmtId="0" fontId="10" fillId="0" borderId="0" xfId="1" applyFont="1" applyFill="1" applyBorder="1" applyAlignment="1" applyProtection="1">
      <alignment horizontal="justify" vertical="top" wrapText="1"/>
    </xf>
    <xf numFmtId="0" fontId="5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top"/>
    </xf>
    <xf numFmtId="0" fontId="38" fillId="0" borderId="0" xfId="1" quotePrefix="1" applyFont="1" applyFill="1" applyBorder="1" applyAlignment="1" applyProtection="1">
      <alignment horizontal="right" vertical="top"/>
    </xf>
    <xf numFmtId="0" fontId="5" fillId="0" borderId="0" xfId="1" applyFont="1" applyFill="1" applyBorder="1" applyAlignment="1" applyProtection="1">
      <alignment horizontal="center" vertical="top" wrapText="1"/>
    </xf>
    <xf numFmtId="0" fontId="5" fillId="0" borderId="0" xfId="1" applyFont="1" applyFill="1" applyBorder="1" applyAlignment="1" applyProtection="1">
      <alignment horizontal="left" vertical="center"/>
    </xf>
    <xf numFmtId="0" fontId="11" fillId="0" borderId="8" xfId="1" applyFont="1" applyFill="1" applyBorder="1" applyAlignment="1" applyProtection="1">
      <alignment horizontal="left" vertical="center"/>
      <protection locked="0"/>
    </xf>
    <xf numFmtId="0" fontId="23" fillId="0" borderId="0" xfId="1" applyFont="1" applyFill="1" applyBorder="1" applyAlignment="1" applyProtection="1">
      <alignment horizontal="left"/>
    </xf>
    <xf numFmtId="0" fontId="23" fillId="0" borderId="0" xfId="1" applyFont="1" applyFill="1" applyBorder="1" applyAlignment="1" applyProtection="1">
      <alignment horizontal="center"/>
    </xf>
    <xf numFmtId="0" fontId="6" fillId="0" borderId="3" xfId="1" applyFont="1" applyFill="1" applyBorder="1" applyAlignment="1" applyProtection="1">
      <alignment horizontal="center" vertical="center" wrapText="1"/>
    </xf>
    <xf numFmtId="0" fontId="6" fillId="0" borderId="1" xfId="1" applyFont="1" applyFill="1" applyBorder="1" applyAlignment="1" applyProtection="1">
      <alignment horizontal="left" vertical="center"/>
    </xf>
    <xf numFmtId="0" fontId="6" fillId="0" borderId="1" xfId="1" applyFont="1" applyFill="1" applyBorder="1" applyAlignment="1" applyProtection="1">
      <alignment horizontal="justify" vertical="center"/>
    </xf>
    <xf numFmtId="4" fontId="6" fillId="0" borderId="5" xfId="1" applyNumberFormat="1" applyFont="1" applyFill="1" applyBorder="1" applyAlignment="1" applyProtection="1">
      <alignment horizontal="right" vertical="center" wrapText="1" indent="8"/>
    </xf>
    <xf numFmtId="4" fontId="6" fillId="0" borderId="6" xfId="1" applyNumberFormat="1" applyFont="1" applyFill="1" applyBorder="1" applyAlignment="1" applyProtection="1">
      <alignment horizontal="right" vertical="center" wrapText="1" indent="8"/>
    </xf>
    <xf numFmtId="0" fontId="6" fillId="0" borderId="1" xfId="1" applyFont="1" applyFill="1" applyBorder="1" applyAlignment="1" applyProtection="1">
      <alignment horizontal="justify" vertical="center" wrapText="1"/>
    </xf>
    <xf numFmtId="0" fontId="43" fillId="0" borderId="0" xfId="1" applyFont="1" applyFill="1" applyBorder="1" applyProtection="1"/>
    <xf numFmtId="0" fontId="43" fillId="0" borderId="0" xfId="1" applyFont="1" applyFill="1" applyProtection="1"/>
    <xf numFmtId="0" fontId="6" fillId="0" borderId="0" xfId="1" quotePrefix="1" applyFont="1" applyFill="1" applyBorder="1" applyAlignment="1" applyProtection="1">
      <alignment horizontal="left" vertical="center" wrapText="1"/>
    </xf>
    <xf numFmtId="0" fontId="6" fillId="0" borderId="0" xfId="1" quotePrefix="1" applyFont="1" applyFill="1" applyBorder="1" applyAlignment="1" applyProtection="1">
      <alignment horizontal="left" vertical="center" wrapText="1"/>
      <protection locked="0"/>
    </xf>
    <xf numFmtId="0" fontId="43" fillId="0" borderId="0" xfId="1" applyFont="1" applyFill="1" applyBorder="1" applyProtection="1">
      <protection locked="0"/>
    </xf>
    <xf numFmtId="0" fontId="43" fillId="0" borderId="0" xfId="1" applyFont="1" applyFill="1" applyProtection="1">
      <protection locked="0"/>
    </xf>
    <xf numFmtId="0" fontId="5" fillId="0" borderId="0" xfId="1" applyFont="1" applyFill="1" applyBorder="1" applyAlignment="1" applyProtection="1">
      <alignment horizontal="left" wrapText="1"/>
    </xf>
    <xf numFmtId="0" fontId="5" fillId="0" borderId="0" xfId="1" applyFont="1" applyFill="1" applyBorder="1" applyAlignment="1" applyProtection="1">
      <alignment wrapText="1"/>
    </xf>
    <xf numFmtId="0" fontId="23" fillId="0" borderId="0" xfId="1" applyFont="1" applyFill="1" applyAlignment="1" applyProtection="1">
      <alignment horizontal="left"/>
    </xf>
    <xf numFmtId="0" fontId="5" fillId="0" borderId="0" xfId="1" applyFont="1" applyAlignment="1" applyProtection="1">
      <alignment vertical="center" wrapText="1"/>
    </xf>
    <xf numFmtId="1" fontId="6" fillId="0" borderId="8" xfId="1" applyNumberFormat="1" applyFont="1" applyFill="1" applyBorder="1" applyAlignment="1" applyProtection="1">
      <alignment horizontal="right" vertical="center" indent="2"/>
      <protection locked="0"/>
    </xf>
    <xf numFmtId="1" fontId="6" fillId="0" borderId="8" xfId="1" applyNumberFormat="1" applyFont="1" applyFill="1" applyBorder="1" applyAlignment="1" applyProtection="1">
      <alignment horizontal="center" vertical="center"/>
      <protection locked="0"/>
    </xf>
    <xf numFmtId="49" fontId="8" fillId="0" borderId="8" xfId="1" applyNumberFormat="1" applyFont="1" applyFill="1" applyBorder="1" applyAlignment="1" applyProtection="1">
      <alignment horizontal="center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6" fillId="3" borderId="8" xfId="7" applyFont="1" applyFill="1" applyBorder="1" applyAlignment="1" applyProtection="1">
      <alignment horizontal="left" vertical="center" wrapText="1"/>
    </xf>
    <xf numFmtId="0" fontId="6" fillId="3" borderId="8" xfId="7" applyFont="1" applyFill="1" applyBorder="1" applyAlignment="1" applyProtection="1">
      <alignment horizontal="left" vertical="center" wrapText="1"/>
      <protection locked="0"/>
    </xf>
    <xf numFmtId="0" fontId="23" fillId="0" borderId="0" xfId="1" applyFont="1" applyProtection="1"/>
    <xf numFmtId="0" fontId="23" fillId="0" borderId="0" xfId="1" applyFont="1" applyAlignment="1" applyProtection="1">
      <alignment horizontal="left"/>
    </xf>
    <xf numFmtId="0" fontId="23" fillId="0" borderId="0" xfId="1" applyFont="1" applyAlignment="1" applyProtection="1">
      <alignment horizontal="center"/>
    </xf>
    <xf numFmtId="0" fontId="5" fillId="0" borderId="0" xfId="1" applyFont="1" applyBorder="1" applyAlignment="1" applyProtection="1">
      <alignment horizontal="left" vertical="center"/>
    </xf>
    <xf numFmtId="0" fontId="5" fillId="0" borderId="13" xfId="1" applyFont="1" applyBorder="1" applyAlignment="1" applyProtection="1">
      <alignment horizontal="center" vertical="center"/>
    </xf>
    <xf numFmtId="0" fontId="5" fillId="0" borderId="0" xfId="1" applyFont="1" applyBorder="1" applyAlignment="1" applyProtection="1">
      <alignment horizontal="center" vertical="center"/>
    </xf>
    <xf numFmtId="0" fontId="5" fillId="0" borderId="13" xfId="1" applyFont="1" applyBorder="1" applyAlignment="1" applyProtection="1">
      <alignment horizontal="left" vertical="center"/>
    </xf>
    <xf numFmtId="0" fontId="10" fillId="0" borderId="4" xfId="1" applyFont="1" applyFill="1" applyBorder="1" applyAlignment="1" applyProtection="1">
      <alignment horizontal="center" vertical="center" wrapText="1"/>
    </xf>
    <xf numFmtId="0" fontId="10" fillId="0" borderId="8" xfId="1" applyFont="1" applyFill="1" applyBorder="1" applyAlignment="1" applyProtection="1">
      <alignment horizontal="center"/>
    </xf>
    <xf numFmtId="0" fontId="7" fillId="0" borderId="8" xfId="1" applyFont="1" applyFill="1" applyBorder="1" applyAlignment="1" applyProtection="1">
      <alignment horizontal="justify" vertical="center" wrapText="1"/>
      <protection locked="0"/>
    </xf>
    <xf numFmtId="16" fontId="6" fillId="0" borderId="8" xfId="1" quotePrefix="1" applyNumberFormat="1" applyFont="1" applyFill="1" applyBorder="1" applyAlignment="1" applyProtection="1">
      <alignment horizontal="center" vertical="center" wrapText="1"/>
      <protection locked="0"/>
    </xf>
    <xf numFmtId="4" fontId="6" fillId="0" borderId="8" xfId="1" applyNumberFormat="1" applyFont="1" applyFill="1" applyBorder="1" applyAlignment="1" applyProtection="1">
      <alignment horizontal="right" vertical="center" wrapText="1"/>
      <protection locked="0"/>
    </xf>
    <xf numFmtId="0" fontId="43" fillId="0" borderId="0" xfId="1" applyFont="1" applyProtection="1"/>
    <xf numFmtId="0" fontId="43" fillId="0" borderId="0" xfId="1" applyFont="1" applyProtection="1">
      <protection locked="0"/>
    </xf>
    <xf numFmtId="0" fontId="23" fillId="0" borderId="2" xfId="1" applyFont="1" applyFill="1" applyBorder="1" applyProtection="1"/>
    <xf numFmtId="0" fontId="23" fillId="0" borderId="2" xfId="1" applyFont="1" applyFill="1" applyBorder="1" applyAlignment="1" applyProtection="1">
      <alignment wrapText="1"/>
    </xf>
    <xf numFmtId="0" fontId="23" fillId="0" borderId="2" xfId="1" applyFont="1" applyFill="1" applyBorder="1" applyAlignment="1" applyProtection="1">
      <alignment horizontal="left"/>
    </xf>
    <xf numFmtId="0" fontId="23" fillId="0" borderId="2" xfId="1" applyFont="1" applyFill="1" applyBorder="1" applyAlignment="1" applyProtection="1">
      <alignment horizontal="center" wrapText="1"/>
    </xf>
    <xf numFmtId="0" fontId="5" fillId="0" borderId="2" xfId="1" applyFont="1" applyFill="1" applyBorder="1" applyAlignment="1" applyProtection="1">
      <alignment wrapText="1"/>
    </xf>
    <xf numFmtId="0" fontId="5" fillId="0" borderId="2" xfId="1" applyFont="1" applyBorder="1" applyAlignment="1" applyProtection="1">
      <alignment wrapText="1"/>
    </xf>
    <xf numFmtId="0" fontId="5" fillId="0" borderId="2" xfId="1" applyFont="1" applyFill="1" applyBorder="1" applyAlignment="1" applyProtection="1">
      <alignment horizontal="center" wrapText="1"/>
    </xf>
    <xf numFmtId="0" fontId="45" fillId="0" borderId="0" xfId="1" applyFont="1" applyProtection="1"/>
    <xf numFmtId="0" fontId="23" fillId="0" borderId="0" xfId="1" applyFont="1" applyFill="1" applyBorder="1" applyAlignment="1" applyProtection="1">
      <alignment wrapText="1"/>
    </xf>
    <xf numFmtId="0" fontId="23" fillId="0" borderId="0" xfId="1" applyFont="1" applyFill="1" applyBorder="1" applyAlignment="1" applyProtection="1">
      <alignment horizontal="center" wrapText="1"/>
    </xf>
    <xf numFmtId="0" fontId="5" fillId="0" borderId="0" xfId="1" applyFont="1" applyBorder="1" applyAlignment="1" applyProtection="1">
      <alignment wrapText="1"/>
    </xf>
    <xf numFmtId="0" fontId="5" fillId="0" borderId="0" xfId="1" applyFont="1" applyFill="1" applyBorder="1" applyAlignment="1" applyProtection="1">
      <alignment horizontal="center" wrapText="1"/>
    </xf>
    <xf numFmtId="4" fontId="6" fillId="8" borderId="8" xfId="1" applyNumberFormat="1" applyFont="1" applyFill="1" applyBorder="1" applyAlignment="1" applyProtection="1">
      <alignment horizontal="right" vertical="center" wrapText="1"/>
      <protection locked="0"/>
    </xf>
    <xf numFmtId="4" fontId="5" fillId="8" borderId="18" xfId="1" applyNumberFormat="1" applyFont="1" applyFill="1" applyBorder="1" applyAlignment="1" applyProtection="1">
      <alignment horizontal="right" vertical="center" wrapText="1"/>
      <protection locked="0"/>
    </xf>
    <xf numFmtId="0" fontId="7" fillId="0" borderId="2" xfId="1" applyFont="1" applyBorder="1" applyAlignment="1" applyProtection="1">
      <alignment horizontal="center" vertical="center" wrapText="1"/>
    </xf>
    <xf numFmtId="0" fontId="10" fillId="0" borderId="0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center" wrapText="1"/>
    </xf>
    <xf numFmtId="0" fontId="11" fillId="0" borderId="0" xfId="1" applyFont="1" applyFill="1" applyBorder="1" applyAlignment="1" applyProtection="1">
      <alignment horizontal="center" vertical="top" wrapText="1"/>
    </xf>
    <xf numFmtId="14" fontId="6" fillId="0" borderId="0" xfId="1" applyNumberFormat="1" applyFont="1" applyFill="1" applyBorder="1" applyAlignment="1" applyProtection="1">
      <alignment horizontal="center" vertical="center"/>
    </xf>
    <xf numFmtId="0" fontId="5" fillId="0" borderId="0" xfId="1" applyFont="1" applyFill="1" applyBorder="1" applyAlignment="1" applyProtection="1"/>
    <xf numFmtId="0" fontId="4" fillId="0" borderId="0" xfId="1" applyFont="1" applyFill="1" applyBorder="1" applyAlignment="1" applyProtection="1">
      <alignment horizontal="center" wrapText="1"/>
    </xf>
    <xf numFmtId="0" fontId="47" fillId="7" borderId="0" xfId="1" applyFont="1" applyFill="1" applyAlignment="1" applyProtection="1">
      <alignment horizontal="center" vertical="center"/>
      <protection locked="0"/>
    </xf>
    <xf numFmtId="0" fontId="46" fillId="0" borderId="0" xfId="1" applyFont="1" applyFill="1" applyAlignment="1" applyProtection="1">
      <alignment horizontal="center" wrapText="1"/>
    </xf>
    <xf numFmtId="0" fontId="6" fillId="7" borderId="16" xfId="1" applyFont="1" applyFill="1" applyBorder="1" applyAlignment="1" applyProtection="1">
      <alignment horizontal="justify" vertical="top" wrapText="1"/>
      <protection locked="0"/>
    </xf>
    <xf numFmtId="0" fontId="6" fillId="7" borderId="17" xfId="1" applyFont="1" applyFill="1" applyBorder="1" applyAlignment="1" applyProtection="1">
      <alignment horizontal="justify" vertical="top" wrapText="1"/>
      <protection locked="0"/>
    </xf>
    <xf numFmtId="0" fontId="10" fillId="0" borderId="3" xfId="1" applyFont="1" applyFill="1" applyBorder="1" applyAlignment="1" applyProtection="1">
      <alignment horizontal="left" vertical="top"/>
    </xf>
    <xf numFmtId="0" fontId="10" fillId="0" borderId="2" xfId="1" applyFont="1" applyFill="1" applyBorder="1" applyAlignment="1" applyProtection="1">
      <alignment horizontal="left" vertical="top"/>
    </xf>
    <xf numFmtId="0" fontId="10" fillId="0" borderId="1" xfId="1" applyFont="1" applyFill="1" applyBorder="1" applyAlignment="1" applyProtection="1">
      <alignment horizontal="left" vertical="top"/>
    </xf>
    <xf numFmtId="0" fontId="6" fillId="0" borderId="16" xfId="1" applyFont="1" applyFill="1" applyBorder="1" applyAlignment="1" applyProtection="1">
      <alignment horizontal="justify" vertical="top" wrapText="1"/>
      <protection locked="0"/>
    </xf>
    <xf numFmtId="0" fontId="6" fillId="0" borderId="13" xfId="1" applyFont="1" applyFill="1" applyBorder="1" applyAlignment="1" applyProtection="1">
      <alignment horizontal="justify" vertical="top" wrapText="1"/>
      <protection locked="0"/>
    </xf>
    <xf numFmtId="0" fontId="6" fillId="0" borderId="17" xfId="1" applyFont="1" applyFill="1" applyBorder="1" applyAlignment="1" applyProtection="1">
      <alignment horizontal="justify" vertical="top" wrapText="1"/>
      <protection locked="0"/>
    </xf>
    <xf numFmtId="170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170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6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3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17" xfId="1" applyNumberFormat="1" applyFont="1" applyFill="1" applyBorder="1" applyAlignment="1" applyProtection="1">
      <alignment horizontal="justify" vertical="top" wrapText="1"/>
      <protection locked="0"/>
    </xf>
    <xf numFmtId="0" fontId="5" fillId="0" borderId="0" xfId="1" applyFont="1" applyFill="1" applyBorder="1" applyAlignment="1" applyProtection="1">
      <alignment horizontal="center" vertical="center" wrapText="1"/>
    </xf>
    <xf numFmtId="0" fontId="11" fillId="0" borderId="5" xfId="1" applyFont="1" applyFill="1" applyBorder="1" applyAlignment="1" applyProtection="1">
      <alignment horizontal="left" vertical="center"/>
    </xf>
    <xf numFmtId="0" fontId="22" fillId="0" borderId="0" xfId="1" applyFont="1" applyFill="1" applyBorder="1" applyAlignment="1" applyProtection="1">
      <alignment horizontal="center" vertical="center" wrapText="1"/>
    </xf>
    <xf numFmtId="0" fontId="22" fillId="0" borderId="0" xfId="1" applyFont="1" applyFill="1" applyBorder="1" applyAlignment="1" applyProtection="1">
      <alignment horizontal="center" vertical="top" wrapText="1"/>
    </xf>
    <xf numFmtId="0" fontId="9" fillId="0" borderId="16" xfId="1" applyFont="1" applyFill="1" applyBorder="1" applyAlignment="1" applyProtection="1">
      <alignment horizontal="center" wrapText="1"/>
    </xf>
    <xf numFmtId="0" fontId="9" fillId="0" borderId="13" xfId="1" applyFont="1" applyFill="1" applyBorder="1" applyAlignment="1" applyProtection="1">
      <alignment horizontal="center" wrapText="1"/>
    </xf>
    <xf numFmtId="0" fontId="6" fillId="0" borderId="3" xfId="1" applyFont="1" applyFill="1" applyBorder="1" applyAlignment="1" applyProtection="1">
      <alignment horizontal="justify" vertical="top" wrapText="1"/>
      <protection locked="0"/>
    </xf>
    <xf numFmtId="0" fontId="6" fillId="0" borderId="2" xfId="1" applyFont="1" applyFill="1" applyBorder="1" applyAlignment="1" applyProtection="1">
      <alignment horizontal="justify" vertical="top" wrapText="1"/>
      <protection locked="0"/>
    </xf>
    <xf numFmtId="0" fontId="6" fillId="0" borderId="1" xfId="1" applyFont="1" applyFill="1" applyBorder="1" applyAlignment="1" applyProtection="1">
      <alignment horizontal="justify" vertical="top" wrapText="1"/>
      <protection locked="0"/>
    </xf>
    <xf numFmtId="0" fontId="6" fillId="0" borderId="10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top" wrapText="1"/>
      <protection locked="0"/>
    </xf>
    <xf numFmtId="0" fontId="6" fillId="0" borderId="7" xfId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left" vertical="center" wrapText="1"/>
    </xf>
    <xf numFmtId="0" fontId="6" fillId="0" borderId="8" xfId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vertical="center"/>
    </xf>
    <xf numFmtId="0" fontId="6" fillId="7" borderId="0" xfId="1" applyFont="1" applyFill="1" applyBorder="1" applyAlignment="1" applyProtection="1">
      <alignment vertical="center"/>
    </xf>
    <xf numFmtId="0" fontId="6" fillId="8" borderId="8" xfId="1" applyFont="1" applyFill="1" applyBorder="1" applyAlignment="1" applyProtection="1">
      <alignment horizontal="center" vertical="center" wrapText="1"/>
      <protection locked="0"/>
    </xf>
    <xf numFmtId="0" fontId="6" fillId="7" borderId="0" xfId="1" applyFont="1" applyFill="1" applyBorder="1" applyAlignment="1" applyProtection="1">
      <alignment vertical="center" wrapText="1"/>
    </xf>
    <xf numFmtId="0" fontId="6" fillId="7" borderId="16" xfId="1" applyFont="1" applyFill="1" applyBorder="1" applyAlignment="1" applyProtection="1">
      <alignment horizontal="left" vertical="center"/>
      <protection locked="0"/>
    </xf>
    <xf numFmtId="0" fontId="6" fillId="7" borderId="13" xfId="1" applyFont="1" applyFill="1" applyBorder="1" applyAlignment="1" applyProtection="1">
      <alignment horizontal="left" vertical="center"/>
      <protection locked="0"/>
    </xf>
    <xf numFmtId="0" fontId="6" fillId="7" borderId="17" xfId="1" applyFont="1" applyFill="1" applyBorder="1" applyAlignment="1" applyProtection="1">
      <alignment horizontal="left" vertical="center"/>
      <protection locked="0"/>
    </xf>
    <xf numFmtId="49" fontId="6" fillId="0" borderId="1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0" xfId="1" applyNumberFormat="1" applyFont="1" applyFill="1" applyBorder="1" applyAlignment="1" applyProtection="1">
      <alignment horizontal="justify" vertical="top" wrapText="1"/>
      <protection locked="0"/>
    </xf>
    <xf numFmtId="49" fontId="6" fillId="0" borderId="7" xfId="1" applyNumberFormat="1" applyFont="1" applyFill="1" applyBorder="1" applyAlignment="1" applyProtection="1">
      <alignment horizontal="justify" vertical="top" wrapText="1"/>
      <protection locked="0"/>
    </xf>
    <xf numFmtId="0" fontId="6" fillId="0" borderId="0" xfId="1" applyFont="1" applyFill="1" applyBorder="1" applyAlignment="1" applyProtection="1">
      <alignment horizontal="justify" vertical="center" wrapText="1"/>
    </xf>
    <xf numFmtId="0" fontId="6" fillId="7" borderId="16" xfId="1" applyFont="1" applyFill="1" applyBorder="1" applyAlignment="1" applyProtection="1">
      <alignment horizontal="left" vertical="top"/>
      <protection locked="0"/>
    </xf>
    <xf numFmtId="0" fontId="6" fillId="7" borderId="13" xfId="1" applyFont="1" applyFill="1" applyBorder="1" applyAlignment="1" applyProtection="1">
      <alignment horizontal="left" vertical="top"/>
      <protection locked="0"/>
    </xf>
    <xf numFmtId="0" fontId="6" fillId="7" borderId="17" xfId="1" applyFont="1" applyFill="1" applyBorder="1" applyAlignment="1" applyProtection="1">
      <alignment horizontal="left" vertical="top"/>
      <protection locked="0"/>
    </xf>
    <xf numFmtId="0" fontId="6" fillId="0" borderId="16" xfId="1" applyFont="1" applyFill="1" applyBorder="1" applyProtection="1">
      <protection locked="0"/>
    </xf>
    <xf numFmtId="0" fontId="6" fillId="0" borderId="13" xfId="1" applyFont="1" applyFill="1" applyBorder="1" applyProtection="1">
      <protection locked="0"/>
    </xf>
    <xf numFmtId="0" fontId="6" fillId="0" borderId="17" xfId="1" applyFont="1" applyFill="1" applyBorder="1" applyProtection="1">
      <protection locked="0"/>
    </xf>
    <xf numFmtId="0" fontId="10" fillId="0" borderId="3" xfId="1" applyFont="1" applyFill="1" applyBorder="1" applyAlignment="1" applyProtection="1">
      <alignment horizontal="left" vertical="top" wrapText="1"/>
    </xf>
    <xf numFmtId="0" fontId="6" fillId="0" borderId="2" xfId="1" applyFont="1" applyFill="1" applyBorder="1" applyAlignment="1" applyProtection="1">
      <alignment horizontal="left" vertical="top" wrapText="1"/>
    </xf>
    <xf numFmtId="0" fontId="6" fillId="0" borderId="1" xfId="1" applyFont="1" applyFill="1" applyBorder="1" applyAlignment="1" applyProtection="1">
      <alignment horizontal="left" vertical="top" wrapText="1"/>
    </xf>
    <xf numFmtId="0" fontId="10" fillId="7" borderId="3" xfId="1" applyFont="1" applyFill="1" applyBorder="1" applyAlignment="1" applyProtection="1">
      <alignment horizontal="left"/>
    </xf>
    <xf numFmtId="0" fontId="6" fillId="7" borderId="2" xfId="1" applyFont="1" applyFill="1" applyBorder="1" applyAlignment="1" applyProtection="1">
      <alignment horizontal="left"/>
    </xf>
    <xf numFmtId="0" fontId="6" fillId="7" borderId="1" xfId="1" applyFont="1" applyFill="1" applyBorder="1" applyAlignment="1" applyProtection="1">
      <alignment horizontal="left"/>
    </xf>
    <xf numFmtId="0" fontId="10" fillId="0" borderId="3" xfId="1" applyFont="1" applyFill="1" applyBorder="1" applyAlignment="1" applyProtection="1"/>
    <xf numFmtId="0" fontId="10" fillId="0" borderId="1" xfId="1" applyFont="1" applyFill="1" applyBorder="1" applyAlignment="1" applyProtection="1"/>
    <xf numFmtId="0" fontId="39" fillId="7" borderId="3" xfId="1" applyFont="1" applyFill="1" applyBorder="1" applyAlignment="1" applyProtection="1">
      <alignment horizontal="left"/>
    </xf>
    <xf numFmtId="0" fontId="10" fillId="0" borderId="8" xfId="1" applyFont="1" applyFill="1" applyBorder="1" applyAlignment="1" applyProtection="1">
      <alignment horizontal="justify" vertical="center" wrapText="1"/>
    </xf>
    <xf numFmtId="0" fontId="6" fillId="0" borderId="8" xfId="1" applyFont="1" applyFill="1" applyBorder="1" applyAlignment="1" applyProtection="1">
      <alignment horizontal="left" vertical="center" wrapText="1"/>
      <protection locked="0"/>
    </xf>
    <xf numFmtId="0" fontId="32" fillId="4" borderId="0" xfId="1" applyFont="1" applyFill="1" applyAlignment="1" applyProtection="1">
      <alignment horizontal="center" vertical="center" wrapText="1"/>
    </xf>
    <xf numFmtId="0" fontId="26" fillId="0" borderId="0" xfId="1" applyFont="1" applyFill="1" applyAlignment="1" applyProtection="1">
      <alignment horizontal="center" vertical="top"/>
    </xf>
    <xf numFmtId="165" fontId="6" fillId="8" borderId="8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indent="1"/>
      <protection locked="0"/>
    </xf>
    <xf numFmtId="0" fontId="6" fillId="0" borderId="0" xfId="1" applyFont="1" applyFill="1" applyBorder="1" applyAlignment="1" applyProtection="1">
      <alignment vertical="top" wrapText="1"/>
    </xf>
    <xf numFmtId="0" fontId="6" fillId="0" borderId="0" xfId="1" applyFont="1" applyFill="1" applyBorder="1" applyAlignment="1" applyProtection="1">
      <alignment horizontal="justify" vertical="top" wrapText="1"/>
    </xf>
    <xf numFmtId="0" fontId="6" fillId="0" borderId="0" xfId="1" applyFont="1" applyFill="1" applyBorder="1" applyAlignment="1" applyProtection="1">
      <alignment horizontal="justify" vertical="top"/>
    </xf>
    <xf numFmtId="0" fontId="10" fillId="7" borderId="3" xfId="1" applyFont="1" applyFill="1" applyBorder="1" applyAlignment="1" applyProtection="1">
      <alignment horizontal="left" vertical="top"/>
    </xf>
    <xf numFmtId="0" fontId="10" fillId="7" borderId="2" xfId="1" applyFont="1" applyFill="1" applyBorder="1" applyAlignment="1" applyProtection="1">
      <alignment horizontal="left" vertical="top"/>
    </xf>
    <xf numFmtId="0" fontId="10" fillId="7" borderId="1" xfId="1" applyFont="1" applyFill="1" applyBorder="1" applyAlignment="1" applyProtection="1">
      <alignment horizontal="left" vertical="top"/>
    </xf>
    <xf numFmtId="0" fontId="7" fillId="0" borderId="0" xfId="1" applyFont="1" applyFill="1" applyBorder="1" applyAlignment="1" applyProtection="1">
      <alignment vertical="center" wrapText="1"/>
    </xf>
    <xf numFmtId="0" fontId="6" fillId="0" borderId="0" xfId="1" applyFont="1" applyFill="1" applyBorder="1" applyAlignment="1" applyProtection="1">
      <alignment vertical="center" wrapText="1"/>
    </xf>
    <xf numFmtId="167" fontId="5" fillId="0" borderId="9" xfId="1" applyNumberFormat="1" applyFont="1" applyFill="1" applyBorder="1" applyAlignment="1" applyProtection="1">
      <alignment horizontal="center" vertical="center"/>
      <protection locked="0"/>
    </xf>
    <xf numFmtId="167" fontId="5" fillId="0" borderId="5" xfId="1" applyNumberFormat="1" applyFont="1" applyFill="1" applyBorder="1" applyAlignment="1" applyProtection="1">
      <alignment horizontal="center" vertical="center"/>
      <protection locked="0"/>
    </xf>
    <xf numFmtId="167" fontId="5" fillId="0" borderId="6" xfId="1" applyNumberFormat="1" applyFont="1" applyFill="1" applyBorder="1" applyAlignment="1" applyProtection="1">
      <alignment horizontal="center" vertical="center"/>
      <protection locked="0"/>
    </xf>
    <xf numFmtId="168" fontId="5" fillId="0" borderId="9" xfId="1" applyNumberFormat="1" applyFont="1" applyFill="1" applyBorder="1" applyAlignment="1" applyProtection="1">
      <alignment horizontal="center" vertical="center"/>
      <protection locked="0"/>
    </xf>
    <xf numFmtId="168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3" xfId="1" applyFont="1" applyFill="1" applyBorder="1" applyAlignment="1" applyProtection="1">
      <alignment horizontal="center" vertical="center"/>
      <protection locked="0"/>
    </xf>
    <xf numFmtId="0" fontId="6" fillId="0" borderId="1" xfId="1" applyFont="1" applyFill="1" applyBorder="1" applyAlignment="1" applyProtection="1">
      <alignment horizontal="center" vertical="center"/>
      <protection locked="0"/>
    </xf>
    <xf numFmtId="165" fontId="6" fillId="0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29" fillId="0" borderId="0" xfId="1" applyFont="1" applyFill="1" applyBorder="1" applyAlignment="1" applyProtection="1">
      <alignment horizontal="justify" vertical="center" wrapText="1"/>
    </xf>
    <xf numFmtId="0" fontId="7" fillId="0" borderId="0" xfId="1" applyFont="1" applyFill="1" applyBorder="1" applyAlignment="1" applyProtection="1">
      <alignment horizontal="justify" vertic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1"/>
      <protection locked="0"/>
    </xf>
    <xf numFmtId="165" fontId="6" fillId="0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31" fillId="0" borderId="0" xfId="1" applyFont="1" applyFill="1" applyBorder="1" applyAlignment="1" applyProtection="1">
      <alignment vertical="center" wrapText="1"/>
    </xf>
    <xf numFmtId="49" fontId="6" fillId="0" borderId="0" xfId="1" applyNumberFormat="1" applyFont="1" applyFill="1" applyBorder="1" applyAlignment="1" applyProtection="1">
      <alignment horizontal="justify" vertical="center" wrapText="1"/>
    </xf>
    <xf numFmtId="49" fontId="6" fillId="0" borderId="0" xfId="1" applyNumberFormat="1" applyFont="1" applyFill="1" applyBorder="1" applyAlignment="1" applyProtection="1">
      <alignment horizontal="justify" vertical="center"/>
    </xf>
    <xf numFmtId="0" fontId="32" fillId="0" borderId="0" xfId="1" applyFont="1" applyFill="1" applyAlignment="1" applyProtection="1">
      <alignment horizontal="center" vertical="top" wrapText="1"/>
    </xf>
    <xf numFmtId="165" fontId="6" fillId="8" borderId="9" xfId="1" applyNumberFormat="1" applyFont="1" applyFill="1" applyBorder="1" applyAlignment="1" applyProtection="1">
      <alignment horizontal="right" vertical="center" indent="1"/>
      <protection locked="0"/>
    </xf>
    <xf numFmtId="165" fontId="6" fillId="8" borderId="6" xfId="1" applyNumberFormat="1" applyFont="1" applyFill="1" applyBorder="1" applyAlignment="1" applyProtection="1">
      <alignment horizontal="right" vertical="center" indent="1"/>
      <protection locked="0"/>
    </xf>
    <xf numFmtId="165" fontId="6" fillId="0" borderId="8" xfId="1" applyNumberFormat="1" applyFont="1" applyFill="1" applyBorder="1" applyAlignment="1" applyProtection="1">
      <alignment horizontal="right" vertical="center" wrapText="1" indent="1"/>
      <protection locked="0"/>
    </xf>
    <xf numFmtId="0" fontId="6" fillId="0" borderId="16" xfId="1" applyFont="1" applyFill="1" applyBorder="1" applyAlignment="1" applyProtection="1">
      <alignment horizontal="left" vertical="center"/>
    </xf>
    <xf numFmtId="0" fontId="6" fillId="0" borderId="13" xfId="1" applyFont="1" applyFill="1" applyBorder="1" applyAlignment="1" applyProtection="1">
      <alignment horizontal="left" vertical="center"/>
    </xf>
    <xf numFmtId="0" fontId="6" fillId="0" borderId="17" xfId="1" applyFont="1" applyFill="1" applyBorder="1" applyAlignment="1" applyProtection="1">
      <alignment horizontal="left" vertical="center"/>
    </xf>
    <xf numFmtId="0" fontId="6" fillId="0" borderId="16" xfId="1" applyFont="1" applyFill="1" applyBorder="1" applyAlignment="1" applyProtection="1">
      <alignment horizontal="left" vertical="center"/>
      <protection locked="0"/>
    </xf>
    <xf numFmtId="0" fontId="6" fillId="0" borderId="13" xfId="1" applyFont="1" applyFill="1" applyBorder="1" applyAlignment="1" applyProtection="1">
      <alignment horizontal="left" vertical="center"/>
      <protection locked="0"/>
    </xf>
    <xf numFmtId="0" fontId="6" fillId="0" borderId="17" xfId="1" applyFont="1" applyFill="1" applyBorder="1" applyAlignment="1" applyProtection="1">
      <alignment horizontal="left" vertical="center"/>
      <protection locked="0"/>
    </xf>
    <xf numFmtId="0" fontId="10" fillId="0" borderId="0" xfId="1" applyFont="1" applyFill="1" applyBorder="1" applyAlignment="1" applyProtection="1">
      <alignment horizontal="justify" vertical="center" wrapText="1"/>
    </xf>
    <xf numFmtId="3" fontId="5" fillId="0" borderId="9" xfId="1" applyNumberFormat="1" applyFont="1" applyFill="1" applyBorder="1" applyAlignment="1" applyProtection="1">
      <alignment horizontal="center" vertical="center"/>
      <protection locked="0"/>
    </xf>
    <xf numFmtId="3" fontId="5" fillId="0" borderId="5" xfId="1" applyNumberFormat="1" applyFont="1" applyFill="1" applyBorder="1" applyAlignment="1" applyProtection="1">
      <alignment horizontal="center" vertical="center"/>
      <protection locked="0"/>
    </xf>
    <xf numFmtId="3" fontId="5" fillId="0" borderId="6" xfId="1" applyNumberFormat="1" applyFont="1" applyFill="1" applyBorder="1" applyAlignment="1" applyProtection="1">
      <alignment horizontal="center" vertical="center"/>
      <protection locked="0"/>
    </xf>
    <xf numFmtId="0" fontId="6" fillId="0" borderId="13" xfId="1" applyFont="1" applyFill="1" applyBorder="1" applyAlignment="1" applyProtection="1">
      <alignment vertical="center" wrapText="1"/>
    </xf>
    <xf numFmtId="0" fontId="46" fillId="0" borderId="0" xfId="1" applyFont="1" applyFill="1" applyAlignment="1" applyProtection="1">
      <alignment horizontal="center" wrapText="1"/>
    </xf>
    <xf numFmtId="1" fontId="25" fillId="0" borderId="9" xfId="1" applyNumberFormat="1" applyFont="1" applyFill="1" applyBorder="1" applyAlignment="1" applyProtection="1">
      <alignment horizontal="center" vertical="center" wrapText="1"/>
    </xf>
    <xf numFmtId="1" fontId="25" fillId="0" borderId="6" xfId="1" applyNumberFormat="1" applyFont="1" applyFill="1" applyBorder="1" applyAlignment="1" applyProtection="1">
      <alignment horizontal="center" vertical="center" wrapText="1"/>
    </xf>
    <xf numFmtId="167" fontId="5" fillId="0" borderId="9" xfId="1" applyNumberFormat="1" applyFont="1" applyFill="1" applyBorder="1" applyAlignment="1" applyProtection="1">
      <alignment horizontal="left" vertical="center"/>
      <protection locked="0"/>
    </xf>
    <xf numFmtId="167" fontId="5" fillId="0" borderId="6" xfId="1" applyNumberFormat="1" applyFont="1" applyFill="1" applyBorder="1" applyAlignment="1" applyProtection="1">
      <alignment horizontal="left" vertical="center"/>
      <protection locked="0"/>
    </xf>
    <xf numFmtId="0" fontId="10" fillId="7" borderId="0" xfId="1" applyFont="1" applyFill="1" applyBorder="1" applyAlignment="1" applyProtection="1">
      <alignment horizontal="left" vertical="top" wrapText="1"/>
    </xf>
    <xf numFmtId="0" fontId="7" fillId="0" borderId="0" xfId="1" applyFont="1" applyFill="1" applyBorder="1" applyAlignment="1" applyProtection="1">
      <alignment horizontal="left" vertical="center" wrapText="1"/>
    </xf>
    <xf numFmtId="49" fontId="25" fillId="0" borderId="9" xfId="1" applyNumberFormat="1" applyFont="1" applyFill="1" applyBorder="1" applyAlignment="1" applyProtection="1">
      <alignment horizontal="center" vertical="center"/>
      <protection locked="0"/>
    </xf>
    <xf numFmtId="49" fontId="25" fillId="0" borderId="5" xfId="1" applyNumberFormat="1" applyFont="1" applyFill="1" applyBorder="1" applyAlignment="1" applyProtection="1">
      <alignment horizontal="center" vertical="center"/>
      <protection locked="0"/>
    </xf>
    <xf numFmtId="0" fontId="6" fillId="0" borderId="0" xfId="1" applyFont="1" applyFill="1" applyBorder="1" applyAlignment="1" applyProtection="1">
      <alignment horizontal="justify" vertical="center"/>
    </xf>
    <xf numFmtId="14" fontId="25" fillId="0" borderId="9" xfId="1" applyNumberFormat="1" applyFont="1" applyFill="1" applyBorder="1" applyAlignment="1" applyProtection="1">
      <alignment horizontal="center" vertical="center" wrapText="1"/>
      <protection locked="0"/>
    </xf>
    <xf numFmtId="14" fontId="25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7" fillId="7" borderId="0" xfId="1" applyFont="1" applyFill="1" applyBorder="1" applyAlignment="1" applyProtection="1">
      <alignment horizontal="left" vertical="center" wrapText="1"/>
    </xf>
    <xf numFmtId="0" fontId="4" fillId="7" borderId="8" xfId="1" applyFont="1" applyFill="1" applyBorder="1" applyAlignment="1" applyProtection="1">
      <alignment horizontal="center" vertical="center" wrapText="1"/>
    </xf>
    <xf numFmtId="0" fontId="4" fillId="7" borderId="8" xfId="1" applyFont="1" applyFill="1" applyBorder="1" applyAlignment="1" applyProtection="1">
      <alignment horizontal="right" vertical="center" wrapText="1" indent="1"/>
    </xf>
    <xf numFmtId="0" fontId="4" fillId="0" borderId="0" xfId="1" applyFont="1" applyFill="1" applyAlignment="1" applyProtection="1">
      <alignment wrapText="1"/>
    </xf>
    <xf numFmtId="0" fontId="4" fillId="0" borderId="0" xfId="1" applyFont="1" applyFill="1" applyProtection="1"/>
    <xf numFmtId="0" fontId="5" fillId="7" borderId="0" xfId="1" applyFont="1" applyFill="1" applyBorder="1" applyAlignment="1" applyProtection="1">
      <alignment horizontal="right" wrapText="1"/>
    </xf>
    <xf numFmtId="0" fontId="4" fillId="0" borderId="8" xfId="1" applyFont="1" applyFill="1" applyBorder="1" applyAlignment="1" applyProtection="1">
      <alignment horizontal="center" vertical="center" wrapText="1"/>
    </xf>
    <xf numFmtId="0" fontId="7" fillId="7" borderId="5" xfId="1" applyFont="1" applyFill="1" applyBorder="1" applyAlignment="1" applyProtection="1">
      <alignment horizontal="right" vertical="center" wrapText="1" indent="2"/>
    </xf>
    <xf numFmtId="0" fontId="7" fillId="7" borderId="6" xfId="1" applyFont="1" applyFill="1" applyBorder="1" applyAlignment="1" applyProtection="1">
      <alignment horizontal="right" vertical="center" wrapText="1" indent="2"/>
    </xf>
    <xf numFmtId="0" fontId="10" fillId="7" borderId="0" xfId="7" applyFont="1" applyFill="1" applyBorder="1" applyAlignment="1" applyProtection="1">
      <alignment horizontal="justify" vertical="center" wrapText="1"/>
    </xf>
    <xf numFmtId="0" fontId="6" fillId="0" borderId="5" xfId="7" applyFont="1" applyFill="1" applyBorder="1" applyAlignment="1" applyProtection="1">
      <alignment horizontal="right" vertical="center"/>
    </xf>
    <xf numFmtId="0" fontId="7" fillId="0" borderId="3" xfId="7" applyFont="1" applyFill="1" applyBorder="1" applyAlignment="1" applyProtection="1">
      <alignment horizontal="center" vertical="center" wrapText="1"/>
    </xf>
    <xf numFmtId="0" fontId="7" fillId="0" borderId="2" xfId="7" applyFont="1" applyFill="1" applyBorder="1" applyAlignment="1" applyProtection="1">
      <alignment horizontal="center" vertical="center" wrapText="1"/>
    </xf>
    <xf numFmtId="0" fontId="7" fillId="0" borderId="1" xfId="18" applyFont="1" applyBorder="1" applyAlignment="1" applyProtection="1">
      <alignment horizontal="center" vertical="center" wrapText="1"/>
    </xf>
    <xf numFmtId="4" fontId="9" fillId="0" borderId="4" xfId="7" applyNumberFormat="1" applyFont="1" applyFill="1" applyBorder="1" applyAlignment="1" applyProtection="1">
      <alignment horizontal="center" vertical="center" wrapText="1"/>
    </xf>
    <xf numFmtId="4" fontId="9" fillId="0" borderId="12" xfId="7" applyNumberFormat="1" applyFont="1" applyFill="1" applyBorder="1" applyAlignment="1" applyProtection="1">
      <alignment horizontal="center" vertical="center" wrapText="1"/>
    </xf>
    <xf numFmtId="1" fontId="9" fillId="0" borderId="1" xfId="7" applyNumberFormat="1" applyFont="1" applyFill="1" applyBorder="1" applyAlignment="1" applyProtection="1">
      <alignment horizontal="center" vertical="center" wrapText="1"/>
    </xf>
    <xf numFmtId="1" fontId="9" fillId="0" borderId="12" xfId="7" applyNumberFormat="1" applyFont="1" applyFill="1" applyBorder="1" applyAlignment="1" applyProtection="1">
      <alignment horizontal="center" vertical="center" wrapText="1"/>
    </xf>
    <xf numFmtId="0" fontId="9" fillId="0" borderId="9" xfId="7" applyFont="1" applyFill="1" applyBorder="1" applyAlignment="1" applyProtection="1">
      <alignment horizontal="right" vertical="center" wrapText="1"/>
    </xf>
    <xf numFmtId="0" fontId="9" fillId="0" borderId="6" xfId="7" applyFont="1" applyFill="1" applyBorder="1" applyAlignment="1" applyProtection="1">
      <alignment horizontal="right" vertical="center" wrapText="1"/>
    </xf>
    <xf numFmtId="0" fontId="9" fillId="0" borderId="4" xfId="7" applyFont="1" applyFill="1" applyBorder="1" applyAlignment="1" applyProtection="1">
      <alignment horizontal="center" vertical="center" wrapText="1"/>
    </xf>
    <xf numFmtId="0" fontId="9" fillId="0" borderId="12" xfId="7" applyFont="1" applyFill="1" applyBorder="1" applyAlignment="1" applyProtection="1">
      <alignment horizontal="center" vertical="center" wrapText="1"/>
    </xf>
    <xf numFmtId="0" fontId="4" fillId="0" borderId="9" xfId="7" applyFont="1" applyFill="1" applyBorder="1" applyAlignment="1" applyProtection="1">
      <alignment vertical="center"/>
      <protection locked="0"/>
    </xf>
    <xf numFmtId="0" fontId="4" fillId="0" borderId="5" xfId="7" applyFont="1" applyFill="1" applyBorder="1" applyAlignment="1" applyProtection="1">
      <alignment vertical="center"/>
      <protection locked="0"/>
    </xf>
    <xf numFmtId="0" fontId="9" fillId="0" borderId="9" xfId="7" applyFont="1" applyFill="1" applyBorder="1" applyAlignment="1" applyProtection="1">
      <alignment horizontal="right" vertical="center" indent="10"/>
    </xf>
    <xf numFmtId="0" fontId="9" fillId="0" borderId="5" xfId="7" applyFont="1" applyFill="1" applyBorder="1" applyAlignment="1" applyProtection="1">
      <alignment horizontal="right" vertical="center" indent="10"/>
    </xf>
    <xf numFmtId="0" fontId="9" fillId="0" borderId="6" xfId="7" applyFont="1" applyFill="1" applyBorder="1" applyAlignment="1" applyProtection="1">
      <alignment horizontal="right" vertical="center" indent="10"/>
    </xf>
    <xf numFmtId="0" fontId="9" fillId="0" borderId="9" xfId="7" applyFont="1" applyFill="1" applyBorder="1" applyAlignment="1" applyProtection="1">
      <alignment horizontal="left" vertical="center"/>
    </xf>
    <xf numFmtId="0" fontId="9" fillId="0" borderId="5" xfId="7" applyFont="1" applyFill="1" applyBorder="1" applyAlignment="1" applyProtection="1">
      <alignment horizontal="left" vertical="center"/>
    </xf>
    <xf numFmtId="0" fontId="18" fillId="0" borderId="9" xfId="7" applyFont="1" applyFill="1" applyBorder="1" applyAlignment="1" applyProtection="1">
      <alignment horizontal="right" vertical="center" indent="20"/>
    </xf>
    <xf numFmtId="0" fontId="18" fillId="0" borderId="5" xfId="7" applyFont="1" applyFill="1" applyBorder="1" applyAlignment="1" applyProtection="1">
      <alignment horizontal="right" vertical="center" indent="20"/>
    </xf>
    <xf numFmtId="0" fontId="18" fillId="0" borderId="6" xfId="7" applyFont="1" applyFill="1" applyBorder="1" applyAlignment="1" applyProtection="1">
      <alignment horizontal="right" vertical="center" indent="20"/>
    </xf>
    <xf numFmtId="0" fontId="9" fillId="0" borderId="9" xfId="7" applyFont="1" applyFill="1" applyBorder="1" applyAlignment="1" applyProtection="1">
      <alignment horizontal="left" vertical="center" wrapText="1"/>
    </xf>
    <xf numFmtId="0" fontId="9" fillId="0" borderId="5" xfId="7" applyFont="1" applyFill="1" applyBorder="1" applyAlignment="1" applyProtection="1">
      <alignment horizontal="left" vertical="center" wrapText="1"/>
    </xf>
    <xf numFmtId="0" fontId="9" fillId="0" borderId="6" xfId="7" applyFont="1" applyFill="1" applyBorder="1" applyAlignment="1" applyProtection="1">
      <alignment horizontal="left" vertical="center" wrapText="1"/>
    </xf>
    <xf numFmtId="0" fontId="9" fillId="0" borderId="3" xfId="7" applyFont="1" applyFill="1" applyBorder="1" applyAlignment="1" applyProtection="1">
      <alignment horizontal="center" vertical="center" wrapText="1"/>
    </xf>
    <xf numFmtId="0" fontId="9" fillId="0" borderId="2" xfId="7" applyFont="1" applyFill="1" applyBorder="1" applyAlignment="1" applyProtection="1">
      <alignment horizontal="center" vertical="center" wrapText="1"/>
    </xf>
    <xf numFmtId="0" fontId="9" fillId="0" borderId="1" xfId="7" applyFont="1" applyFill="1" applyBorder="1" applyAlignment="1" applyProtection="1">
      <alignment horizontal="center" vertical="center" wrapText="1"/>
    </xf>
    <xf numFmtId="0" fontId="9" fillId="7" borderId="9" xfId="7" applyFont="1" applyFill="1" applyBorder="1" applyAlignment="1" applyProtection="1">
      <alignment horizontal="center" vertical="center" wrapText="1"/>
    </xf>
    <xf numFmtId="0" fontId="9" fillId="7" borderId="5" xfId="7" applyFont="1" applyFill="1" applyBorder="1" applyAlignment="1" applyProtection="1">
      <alignment horizontal="center" vertical="center" wrapText="1"/>
    </xf>
    <xf numFmtId="0" fontId="9" fillId="7" borderId="6" xfId="7" applyFont="1" applyFill="1" applyBorder="1" applyAlignment="1" applyProtection="1">
      <alignment horizontal="center" vertical="center" wrapText="1"/>
    </xf>
    <xf numFmtId="0" fontId="10" fillId="7" borderId="2" xfId="7" applyFont="1" applyFill="1" applyBorder="1" applyAlignment="1" applyProtection="1">
      <alignment horizontal="justify" vertical="center" wrapText="1"/>
    </xf>
    <xf numFmtId="0" fontId="6" fillId="2" borderId="0" xfId="1" applyFont="1" applyFill="1" applyAlignment="1" applyProtection="1">
      <alignment vertical="center" wrapText="1"/>
    </xf>
    <xf numFmtId="0" fontId="10" fillId="2" borderId="4" xfId="1" applyFont="1" applyFill="1" applyBorder="1" applyAlignment="1" applyProtection="1">
      <alignment horizontal="left" vertical="center" wrapText="1"/>
    </xf>
    <xf numFmtId="0" fontId="10" fillId="2" borderId="11" xfId="1" applyFont="1" applyFill="1" applyBorder="1" applyAlignment="1" applyProtection="1">
      <alignment horizontal="left" vertical="center" wrapText="1"/>
    </xf>
    <xf numFmtId="0" fontId="10" fillId="2" borderId="12" xfId="1" applyFont="1" applyFill="1" applyBorder="1" applyAlignment="1" applyProtection="1">
      <alignment horizontal="left" vertical="center" wrapText="1"/>
    </xf>
    <xf numFmtId="0" fontId="10" fillId="2" borderId="4" xfId="1" applyFont="1" applyFill="1" applyBorder="1" applyAlignment="1" applyProtection="1">
      <alignment horizontal="center" vertical="center"/>
    </xf>
    <xf numFmtId="0" fontId="10" fillId="2" borderId="11" xfId="1" applyFont="1" applyFill="1" applyBorder="1" applyAlignment="1" applyProtection="1">
      <alignment horizontal="center" vertical="center"/>
    </xf>
    <xf numFmtId="0" fontId="10" fillId="2" borderId="12" xfId="1" applyFont="1" applyFill="1" applyBorder="1" applyAlignment="1" applyProtection="1">
      <alignment horizontal="center" vertical="center"/>
    </xf>
    <xf numFmtId="0" fontId="10" fillId="0" borderId="9" xfId="1" applyFont="1" applyFill="1" applyBorder="1" applyAlignment="1" applyProtection="1">
      <alignment horizontal="left" vertical="center" wrapText="1"/>
    </xf>
    <xf numFmtId="0" fontId="10" fillId="0" borderId="6" xfId="1" applyFont="1" applyFill="1" applyBorder="1" applyAlignment="1" applyProtection="1">
      <alignment horizontal="left" vertical="center" wrapText="1"/>
    </xf>
    <xf numFmtId="0" fontId="10" fillId="0" borderId="9" xfId="1" quotePrefix="1" applyFont="1" applyFill="1" applyBorder="1" applyAlignment="1" applyProtection="1">
      <alignment horizontal="left" vertical="center" wrapText="1"/>
    </xf>
    <xf numFmtId="0" fontId="7" fillId="2" borderId="0" xfId="1" applyFont="1" applyFill="1" applyBorder="1" applyAlignment="1" applyProtection="1">
      <alignment horizontal="left" vertical="top" wrapText="1"/>
    </xf>
    <xf numFmtId="0" fontId="10" fillId="2" borderId="9" xfId="1" applyFont="1" applyFill="1" applyBorder="1" applyAlignment="1" applyProtection="1">
      <alignment horizontal="center" vertical="center" wrapText="1"/>
    </xf>
    <xf numFmtId="0" fontId="10" fillId="2" borderId="6" xfId="1" applyFont="1" applyFill="1" applyBorder="1" applyAlignment="1" applyProtection="1">
      <alignment horizontal="center" vertical="center" wrapText="1"/>
    </xf>
    <xf numFmtId="4" fontId="4" fillId="2" borderId="9" xfId="1" applyNumberFormat="1" applyFont="1" applyFill="1" applyBorder="1" applyAlignment="1" applyProtection="1">
      <alignment horizontal="right" vertical="center" wrapText="1" indent="1"/>
      <protection locked="0"/>
    </xf>
    <xf numFmtId="4" fontId="4" fillId="2" borderId="6" xfId="1" applyNumberFormat="1" applyFont="1" applyFill="1" applyBorder="1" applyAlignment="1" applyProtection="1">
      <alignment horizontal="right" vertical="center" wrapText="1" indent="1"/>
      <protection locked="0"/>
    </xf>
    <xf numFmtId="0" fontId="4" fillId="0" borderId="9" xfId="1" quotePrefix="1" applyFont="1" applyFill="1" applyBorder="1" applyAlignment="1" applyProtection="1">
      <alignment horizontal="center" vertical="center" wrapText="1"/>
    </xf>
    <xf numFmtId="0" fontId="4" fillId="0" borderId="6" xfId="1" applyFont="1" applyFill="1" applyBorder="1" applyAlignment="1" applyProtection="1">
      <alignment horizontal="center" vertical="center" wrapText="1"/>
    </xf>
    <xf numFmtId="0" fontId="4" fillId="0" borderId="6" xfId="1" quotePrefix="1" applyFont="1" applyFill="1" applyBorder="1" applyAlignment="1" applyProtection="1">
      <alignment horizontal="center" vertical="center" wrapText="1"/>
    </xf>
    <xf numFmtId="0" fontId="10" fillId="7" borderId="4" xfId="1" applyFont="1" applyFill="1" applyBorder="1" applyAlignment="1" applyProtection="1">
      <alignment horizontal="left" vertical="center" wrapText="1"/>
    </xf>
    <xf numFmtId="0" fontId="10" fillId="7" borderId="11" xfId="1" applyFont="1" applyFill="1" applyBorder="1" applyAlignment="1" applyProtection="1">
      <alignment horizontal="left" vertical="center" wrapText="1"/>
    </xf>
    <xf numFmtId="0" fontId="10" fillId="7" borderId="12" xfId="1" applyFont="1" applyFill="1" applyBorder="1" applyAlignment="1" applyProtection="1">
      <alignment horizontal="left" vertical="center" wrapText="1"/>
    </xf>
    <xf numFmtId="0" fontId="6" fillId="2" borderId="5" xfId="1" applyFont="1" applyFill="1" applyBorder="1" applyAlignment="1" applyProtection="1">
      <alignment horizontal="left" vertical="center"/>
    </xf>
    <xf numFmtId="0" fontId="10" fillId="0" borderId="9" xfId="1" applyFont="1" applyFill="1" applyBorder="1" applyAlignment="1" applyProtection="1">
      <alignment horizontal="center" vertical="center" wrapText="1"/>
    </xf>
    <xf numFmtId="0" fontId="10" fillId="0" borderId="6" xfId="1" applyFont="1" applyFill="1" applyBorder="1" applyAlignment="1" applyProtection="1">
      <alignment horizontal="center" vertical="center" wrapText="1"/>
    </xf>
    <xf numFmtId="0" fontId="10" fillId="0" borderId="9" xfId="1" applyFont="1" applyFill="1" applyBorder="1" applyAlignment="1" applyProtection="1">
      <alignment vertical="center" wrapText="1"/>
    </xf>
    <xf numFmtId="0" fontId="10" fillId="0" borderId="6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vertical="center" wrapText="1"/>
    </xf>
    <xf numFmtId="0" fontId="10" fillId="0" borderId="11" xfId="1" applyFont="1" applyFill="1" applyBorder="1" applyAlignment="1" applyProtection="1">
      <alignment vertical="center" wrapText="1"/>
    </xf>
    <xf numFmtId="0" fontId="10" fillId="0" borderId="12" xfId="1" applyFont="1" applyFill="1" applyBorder="1" applyAlignment="1" applyProtection="1">
      <alignment vertical="center" wrapText="1"/>
    </xf>
    <xf numFmtId="0" fontId="10" fillId="0" borderId="4" xfId="1" applyFont="1" applyFill="1" applyBorder="1" applyAlignment="1" applyProtection="1">
      <alignment horizontal="left" vertical="center" wrapText="1"/>
    </xf>
    <xf numFmtId="0" fontId="10" fillId="0" borderId="11" xfId="1" applyFont="1" applyFill="1" applyBorder="1" applyAlignment="1" applyProtection="1">
      <alignment horizontal="left" vertical="center" wrapText="1"/>
    </xf>
    <xf numFmtId="0" fontId="10" fillId="0" borderId="12" xfId="1" applyFont="1" applyFill="1" applyBorder="1" applyAlignment="1" applyProtection="1">
      <alignment horizontal="left" vertical="center" wrapText="1"/>
    </xf>
    <xf numFmtId="0" fontId="6" fillId="2" borderId="0" xfId="1" applyFont="1" applyFill="1" applyBorder="1" applyAlignment="1" applyProtection="1">
      <alignment horizontal="left" vertical="center" wrapText="1"/>
    </xf>
    <xf numFmtId="0" fontId="7" fillId="0" borderId="5" xfId="1" applyFont="1" applyFill="1" applyBorder="1" applyAlignment="1" applyProtection="1">
      <alignment horizontal="left" vertical="center"/>
    </xf>
    <xf numFmtId="0" fontId="7" fillId="0" borderId="6" xfId="1" applyFont="1" applyFill="1" applyBorder="1" applyAlignment="1" applyProtection="1">
      <alignment horizontal="left" vertical="center"/>
    </xf>
    <xf numFmtId="0" fontId="17" fillId="0" borderId="14" xfId="1" applyFont="1" applyFill="1" applyBorder="1" applyAlignment="1" applyProtection="1">
      <alignment horizontal="left" wrapText="1"/>
    </xf>
    <xf numFmtId="0" fontId="17" fillId="0" borderId="13" xfId="1" applyFont="1" applyFill="1" applyBorder="1" applyAlignment="1" applyProtection="1">
      <alignment horizontal="left" wrapText="1"/>
    </xf>
    <xf numFmtId="0" fontId="17" fillId="0" borderId="15" xfId="1" applyFont="1" applyFill="1" applyBorder="1" applyAlignment="1" applyProtection="1">
      <alignment horizontal="left" wrapText="1"/>
    </xf>
    <xf numFmtId="0" fontId="6" fillId="0" borderId="8" xfId="1" applyFont="1" applyFill="1" applyBorder="1" applyAlignment="1" applyProtection="1">
      <alignment horizontal="justify" vertical="center" wrapText="1"/>
    </xf>
    <xf numFmtId="0" fontId="6" fillId="3" borderId="8" xfId="7" applyFont="1" applyFill="1" applyBorder="1" applyAlignment="1" applyProtection="1">
      <alignment horizontal="center" vertical="center" wrapText="1"/>
      <protection locked="0"/>
    </xf>
    <xf numFmtId="0" fontId="7" fillId="0" borderId="5" xfId="1" applyFont="1" applyFill="1" applyBorder="1" applyAlignment="1" applyProtection="1">
      <alignment horizontal="left" vertical="center" wrapText="1"/>
    </xf>
    <xf numFmtId="0" fontId="7" fillId="0" borderId="6" xfId="1" applyFont="1" applyFill="1" applyBorder="1" applyAlignment="1" applyProtection="1">
      <alignment horizontal="left" vertical="center" wrapText="1"/>
    </xf>
    <xf numFmtId="0" fontId="6" fillId="8" borderId="8" xfId="7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right" vertical="center" wrapText="1" indent="4"/>
    </xf>
    <xf numFmtId="0" fontId="6" fillId="0" borderId="5" xfId="1" applyFont="1" applyFill="1" applyBorder="1" applyAlignment="1" applyProtection="1">
      <alignment horizontal="right" vertical="center" wrapText="1" indent="4"/>
    </xf>
    <xf numFmtId="0" fontId="6" fillId="0" borderId="6" xfId="1" applyFont="1" applyFill="1" applyBorder="1" applyAlignment="1" applyProtection="1">
      <alignment horizontal="right" vertical="center" wrapText="1" indent="4"/>
    </xf>
    <xf numFmtId="0" fontId="10" fillId="0" borderId="0" xfId="1" applyFont="1" applyFill="1" applyBorder="1" applyAlignment="1" applyProtection="1">
      <alignment horizontal="justify" vertical="top" wrapText="1"/>
    </xf>
    <xf numFmtId="0" fontId="4" fillId="0" borderId="0" xfId="1" applyFont="1" applyFill="1" applyBorder="1" applyAlignment="1" applyProtection="1">
      <alignment horizontal="left" vertical="center"/>
    </xf>
    <xf numFmtId="0" fontId="4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justify" vertical="center"/>
    </xf>
    <xf numFmtId="0" fontId="5" fillId="0" borderId="0" xfId="1" applyFont="1" applyFill="1" applyBorder="1" applyAlignment="1" applyProtection="1">
      <alignment horizontal="justify" vertical="top" wrapText="1"/>
    </xf>
    <xf numFmtId="0" fontId="7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horizontal="left" vertical="center"/>
    </xf>
    <xf numFmtId="0" fontId="11" fillId="0" borderId="0" xfId="1" applyFont="1" applyFill="1" applyBorder="1" applyAlignment="1" applyProtection="1">
      <alignment vertical="center"/>
    </xf>
    <xf numFmtId="0" fontId="6" fillId="0" borderId="0" xfId="1" applyFont="1" applyFill="1" applyBorder="1" applyAlignment="1" applyProtection="1">
      <alignment horizontal="left" wrapText="1" indent="1"/>
    </xf>
    <xf numFmtId="0" fontId="10" fillId="0" borderId="0" xfId="1" applyFont="1" applyFill="1" applyBorder="1" applyAlignment="1" applyProtection="1">
      <alignment horizontal="left" vertical="top" wrapText="1"/>
    </xf>
    <xf numFmtId="0" fontId="6" fillId="0" borderId="9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6" fillId="0" borderId="9" xfId="1" applyFont="1" applyFill="1" applyBorder="1" applyAlignment="1" applyProtection="1">
      <alignment horizontal="left" vertical="center" wrapText="1"/>
      <protection locked="0"/>
    </xf>
    <xf numFmtId="0" fontId="6" fillId="0" borderId="6" xfId="1" applyFont="1" applyFill="1" applyBorder="1" applyAlignment="1" applyProtection="1">
      <alignment horizontal="left" vertical="center" wrapText="1"/>
      <protection locked="0"/>
    </xf>
    <xf numFmtId="0" fontId="6" fillId="0" borderId="9" xfId="1" applyFont="1" applyFill="1" applyBorder="1" applyAlignment="1" applyProtection="1">
      <alignment horizontal="center" vertical="center"/>
    </xf>
    <xf numFmtId="0" fontId="6" fillId="0" borderId="6" xfId="1" applyFont="1" applyFill="1" applyBorder="1" applyAlignment="1" applyProtection="1">
      <alignment horizontal="center" vertical="center"/>
    </xf>
    <xf numFmtId="0" fontId="10" fillId="0" borderId="0" xfId="1" applyFont="1" applyFill="1" applyBorder="1" applyAlignment="1" applyProtection="1">
      <alignment horizontal="center" vertical="top" wrapText="1"/>
    </xf>
    <xf numFmtId="0" fontId="10" fillId="0" borderId="2" xfId="1" applyFont="1" applyFill="1" applyBorder="1" applyAlignment="1" applyProtection="1">
      <alignment horizontal="center" vertical="top" wrapText="1"/>
    </xf>
    <xf numFmtId="0" fontId="5" fillId="0" borderId="9" xfId="1" applyFont="1" applyFill="1" applyBorder="1" applyAlignment="1" applyProtection="1">
      <alignment horizontal="center"/>
    </xf>
    <xf numFmtId="0" fontId="5" fillId="0" borderId="6" xfId="1" applyFont="1" applyFill="1" applyBorder="1" applyAlignment="1" applyProtection="1">
      <alignment horizontal="center"/>
    </xf>
    <xf numFmtId="0" fontId="8" fillId="0" borderId="9" xfId="1" applyFont="1" applyFill="1" applyBorder="1" applyAlignment="1" applyProtection="1">
      <alignment horizontal="left" vertical="center" wrapText="1" indent="1"/>
    </xf>
    <xf numFmtId="0" fontId="8" fillId="0" borderId="6" xfId="1" applyFont="1" applyFill="1" applyBorder="1" applyAlignment="1" applyProtection="1">
      <alignment horizontal="left" vertical="center" wrapText="1" indent="1"/>
    </xf>
    <xf numFmtId="0" fontId="0" fillId="0" borderId="0" xfId="0" applyAlignment="1" applyProtection="1">
      <alignment horizontal="left" vertical="center" wrapText="1"/>
    </xf>
    <xf numFmtId="0" fontId="5" fillId="8" borderId="9" xfId="1" applyFont="1" applyFill="1" applyBorder="1" applyAlignment="1" applyProtection="1">
      <alignment horizontal="left" vertical="center" wrapText="1" indent="1"/>
      <protection locked="0"/>
    </xf>
    <xf numFmtId="0" fontId="5" fillId="8" borderId="6" xfId="1" applyFont="1" applyFill="1" applyBorder="1" applyAlignment="1" applyProtection="1">
      <alignment horizontal="left" vertical="center" wrapText="1" indent="1"/>
      <protection locked="0"/>
    </xf>
    <xf numFmtId="0" fontId="5" fillId="8" borderId="9" xfId="1" applyFont="1" applyFill="1" applyBorder="1" applyAlignment="1" applyProtection="1">
      <alignment horizontal="left" vertical="center" indent="1"/>
      <protection locked="0"/>
    </xf>
    <xf numFmtId="0" fontId="5" fillId="8" borderId="6" xfId="1" applyFont="1" applyFill="1" applyBorder="1" applyAlignment="1" applyProtection="1">
      <alignment horizontal="left" vertical="center" indent="1"/>
      <protection locked="0"/>
    </xf>
    <xf numFmtId="0" fontId="6" fillId="0" borderId="0" xfId="1" applyFont="1" applyFill="1" applyBorder="1" applyAlignment="1" applyProtection="1">
      <alignment horizontal="left" vertical="center"/>
    </xf>
    <xf numFmtId="0" fontId="5" fillId="0" borderId="3" xfId="1" applyFont="1" applyFill="1" applyBorder="1" applyAlignment="1" applyProtection="1">
      <alignment horizontal="left" vertical="center" wrapText="1" indent="1"/>
      <protection locked="0"/>
    </xf>
    <xf numFmtId="0" fontId="5" fillId="0" borderId="1" xfId="1" applyFont="1" applyFill="1" applyBorder="1" applyAlignment="1" applyProtection="1">
      <alignment horizontal="left" vertical="center" wrapText="1" indent="1"/>
      <protection locked="0"/>
    </xf>
    <xf numFmtId="0" fontId="5" fillId="0" borderId="16" xfId="1" applyFont="1" applyFill="1" applyBorder="1" applyAlignment="1" applyProtection="1">
      <alignment horizontal="left" vertical="center" wrapText="1" indent="1"/>
      <protection locked="0"/>
    </xf>
    <xf numFmtId="0" fontId="5" fillId="0" borderId="17" xfId="1" applyFont="1" applyFill="1" applyBorder="1" applyAlignment="1" applyProtection="1">
      <alignment horizontal="left" vertical="center" wrapText="1" indent="1"/>
      <protection locked="0"/>
    </xf>
    <xf numFmtId="0" fontId="6" fillId="0" borderId="0" xfId="1" applyFont="1" applyFill="1" applyBorder="1" applyAlignment="1" applyProtection="1">
      <alignment horizontal="left" vertical="top" wrapText="1" indent="1"/>
    </xf>
    <xf numFmtId="0" fontId="10" fillId="0" borderId="2" xfId="1" applyFont="1" applyFill="1" applyBorder="1" applyAlignment="1" applyProtection="1">
      <alignment horizontal="center" vertical="center"/>
    </xf>
    <xf numFmtId="0" fontId="44" fillId="0" borderId="0" xfId="1" applyFont="1" applyFill="1" applyAlignment="1" applyProtection="1">
      <alignment horizontal="center" wrapText="1"/>
    </xf>
    <xf numFmtId="0" fontId="5" fillId="0" borderId="13" xfId="1" applyFont="1" applyFill="1" applyBorder="1" applyAlignment="1" applyProtection="1">
      <alignment horizontal="justify" vertical="center" wrapText="1"/>
      <protection locked="0"/>
    </xf>
    <xf numFmtId="0" fontId="5" fillId="0" borderId="5" xfId="1" applyFont="1" applyFill="1" applyBorder="1" applyAlignment="1" applyProtection="1">
      <alignment horizontal="justify" vertical="center" wrapText="1"/>
      <protection locked="0"/>
    </xf>
    <xf numFmtId="0" fontId="43" fillId="0" borderId="9" xfId="1" applyFont="1" applyFill="1" applyBorder="1" applyAlignment="1" applyProtection="1">
      <alignment horizontal="center" vertical="center"/>
      <protection locked="0"/>
    </xf>
    <xf numFmtId="0" fontId="43" fillId="0" borderId="5" xfId="1" applyFont="1" applyFill="1" applyBorder="1" applyAlignment="1" applyProtection="1">
      <alignment horizontal="center" vertical="center"/>
      <protection locked="0"/>
    </xf>
    <xf numFmtId="0" fontId="43" fillId="0" borderId="6" xfId="1" applyFont="1" applyFill="1" applyBorder="1" applyAlignment="1" applyProtection="1">
      <alignment horizontal="center" vertical="center"/>
      <protection locked="0"/>
    </xf>
    <xf numFmtId="0" fontId="5" fillId="0" borderId="9" xfId="1" applyFont="1" applyFill="1" applyBorder="1" applyAlignment="1" applyProtection="1">
      <alignment horizontal="center" wrapText="1"/>
    </xf>
    <xf numFmtId="0" fontId="5" fillId="0" borderId="5" xfId="1" applyFont="1" applyFill="1" applyBorder="1" applyAlignment="1" applyProtection="1">
      <alignment horizontal="center" wrapText="1"/>
    </xf>
    <xf numFmtId="0" fontId="5" fillId="0" borderId="6" xfId="1" applyFont="1" applyFill="1" applyBorder="1" applyAlignment="1" applyProtection="1">
      <alignment horizontal="center" wrapText="1"/>
    </xf>
    <xf numFmtId="165" fontId="6" fillId="0" borderId="9" xfId="1" applyNumberFormat="1" applyFont="1" applyFill="1" applyBorder="1" applyAlignment="1" applyProtection="1">
      <alignment horizontal="right" vertical="center" wrapText="1" indent="8"/>
      <protection locked="0"/>
    </xf>
    <xf numFmtId="165" fontId="6" fillId="0" borderId="5" xfId="1" applyNumberFormat="1" applyFont="1" applyFill="1" applyBorder="1" applyAlignment="1" applyProtection="1">
      <alignment horizontal="right" vertical="center" wrapText="1" indent="8"/>
      <protection locked="0"/>
    </xf>
    <xf numFmtId="0" fontId="6" fillId="0" borderId="9" xfId="1" applyFont="1" applyFill="1" applyBorder="1" applyAlignment="1" applyProtection="1">
      <alignment horizontal="justify" vertical="center" wrapText="1"/>
      <protection locked="0"/>
    </xf>
    <xf numFmtId="0" fontId="6" fillId="0" borderId="5" xfId="1" applyFont="1" applyFill="1" applyBorder="1" applyAlignment="1" applyProtection="1">
      <alignment horizontal="justify" vertical="center" wrapText="1"/>
      <protection locked="0"/>
    </xf>
    <xf numFmtId="0" fontId="6" fillId="0" borderId="6" xfId="1" applyFont="1" applyFill="1" applyBorder="1" applyAlignment="1" applyProtection="1">
      <alignment horizontal="justify" vertical="center" wrapText="1"/>
      <protection locked="0"/>
    </xf>
    <xf numFmtId="0" fontId="6" fillId="0" borderId="9" xfId="1" applyFont="1" applyFill="1" applyBorder="1" applyAlignment="1" applyProtection="1">
      <alignment horizontal="center"/>
    </xf>
    <xf numFmtId="0" fontId="6" fillId="0" borderId="6" xfId="1" applyFont="1" applyFill="1" applyBorder="1" applyAlignment="1" applyProtection="1">
      <alignment horizontal="center"/>
    </xf>
    <xf numFmtId="0" fontId="37" fillId="0" borderId="0" xfId="1" applyFont="1" applyFill="1" applyBorder="1" applyAlignment="1" applyProtection="1">
      <alignment horizontal="justify" vertical="center"/>
    </xf>
    <xf numFmtId="0" fontId="5" fillId="0" borderId="13" xfId="1" applyFont="1" applyFill="1" applyBorder="1" applyAlignment="1" applyProtection="1">
      <alignment horizontal="left" vertical="center" wrapText="1"/>
    </xf>
    <xf numFmtId="49" fontId="6" fillId="0" borderId="9" xfId="1" applyNumberFormat="1" applyFont="1" applyFill="1" applyBorder="1" applyAlignment="1" applyProtection="1">
      <alignment horizontal="left" vertical="center"/>
      <protection locked="0"/>
    </xf>
    <xf numFmtId="49" fontId="6" fillId="0" borderId="6" xfId="1" applyNumberFormat="1" applyFont="1" applyFill="1" applyBorder="1" applyAlignment="1" applyProtection="1">
      <alignment horizontal="left" vertical="center"/>
      <protection locked="0"/>
    </xf>
    <xf numFmtId="0" fontId="5" fillId="0" borderId="9" xfId="1" applyFont="1" applyFill="1" applyBorder="1" applyAlignment="1" applyProtection="1">
      <alignment horizontal="center" vertical="center"/>
      <protection locked="0"/>
    </xf>
    <xf numFmtId="0" fontId="5" fillId="0" borderId="6" xfId="1" applyFont="1" applyFill="1" applyBorder="1" applyAlignment="1" applyProtection="1">
      <alignment horizontal="center" vertical="center"/>
      <protection locked="0"/>
    </xf>
    <xf numFmtId="0" fontId="8" fillId="0" borderId="9" xfId="1" applyFont="1" applyFill="1" applyBorder="1" applyAlignment="1" applyProtection="1">
      <alignment horizontal="center" vertical="center"/>
    </xf>
    <xf numFmtId="0" fontId="8" fillId="0" borderId="6" xfId="1" applyFont="1" applyFill="1" applyBorder="1" applyAlignment="1" applyProtection="1">
      <alignment horizontal="center" vertical="center"/>
    </xf>
    <xf numFmtId="0" fontId="6" fillId="0" borderId="13" xfId="1" applyFont="1" applyFill="1" applyBorder="1" applyAlignment="1" applyProtection="1">
      <alignment horizontal="left" vertical="center" wrapText="1"/>
    </xf>
    <xf numFmtId="0" fontId="6" fillId="0" borderId="9" xfId="1" applyFont="1" applyFill="1" applyBorder="1" applyAlignment="1" applyProtection="1">
      <alignment horizontal="left" vertical="center"/>
      <protection locked="0"/>
    </xf>
    <xf numFmtId="0" fontId="6" fillId="0" borderId="5" xfId="1" applyFont="1" applyFill="1" applyBorder="1" applyAlignment="1" applyProtection="1">
      <alignment horizontal="left" vertical="center"/>
      <protection locked="0"/>
    </xf>
    <xf numFmtId="0" fontId="6" fillId="0" borderId="6" xfId="1" applyFont="1" applyFill="1" applyBorder="1" applyAlignment="1" applyProtection="1">
      <alignment horizontal="left" vertical="center"/>
      <protection locked="0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12" xfId="1" applyFont="1" applyFill="1" applyBorder="1" applyAlignment="1" applyProtection="1">
      <alignment horizontal="center" vertical="center"/>
    </xf>
    <xf numFmtId="0" fontId="9" fillId="0" borderId="0" xfId="1" applyFont="1" applyFill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 wrapText="1"/>
    </xf>
    <xf numFmtId="0" fontId="9" fillId="0" borderId="0" xfId="1" applyFont="1" applyBorder="1" applyAlignment="1" applyProtection="1">
      <alignment vertical="center"/>
    </xf>
    <xf numFmtId="0" fontId="23" fillId="0" borderId="9" xfId="1" applyFont="1" applyFill="1" applyBorder="1" applyAlignment="1" applyProtection="1">
      <alignment horizontal="center"/>
      <protection locked="0"/>
    </xf>
    <xf numFmtId="0" fontId="23" fillId="0" borderId="5" xfId="1" applyFont="1" applyFill="1" applyBorder="1" applyAlignment="1" applyProtection="1">
      <alignment horizontal="center"/>
      <protection locked="0"/>
    </xf>
    <xf numFmtId="0" fontId="23" fillId="0" borderId="6" xfId="1" applyFont="1" applyFill="1" applyBorder="1" applyAlignment="1" applyProtection="1">
      <alignment horizontal="center"/>
      <protection locked="0"/>
    </xf>
    <xf numFmtId="0" fontId="10" fillId="0" borderId="0" xfId="1" applyFont="1" applyFill="1" applyBorder="1" applyAlignment="1" applyProtection="1">
      <alignment horizontal="center" vertical="center" wrapText="1"/>
    </xf>
    <xf numFmtId="0" fontId="23" fillId="0" borderId="9" xfId="1" applyFont="1" applyFill="1" applyBorder="1" applyAlignment="1" applyProtection="1">
      <alignment horizontal="center"/>
    </xf>
    <xf numFmtId="0" fontId="23" fillId="0" borderId="5" xfId="1" applyFont="1" applyFill="1" applyBorder="1" applyAlignment="1" applyProtection="1">
      <alignment horizontal="center"/>
    </xf>
    <xf numFmtId="0" fontId="23" fillId="0" borderId="6" xfId="1" applyFont="1" applyFill="1" applyBorder="1" applyAlignment="1" applyProtection="1">
      <alignment horizontal="center"/>
    </xf>
    <xf numFmtId="0" fontId="6" fillId="0" borderId="9" xfId="1" applyFont="1" applyBorder="1" applyAlignment="1" applyProtection="1">
      <alignment horizontal="center"/>
    </xf>
    <xf numFmtId="0" fontId="6" fillId="0" borderId="6" xfId="1" applyFont="1" applyBorder="1" applyAlignment="1" applyProtection="1">
      <alignment horizontal="center"/>
    </xf>
    <xf numFmtId="0" fontId="37" fillId="0" borderId="0" xfId="1" applyFont="1" applyBorder="1" applyAlignment="1" applyProtection="1">
      <alignment horizontal="left"/>
    </xf>
    <xf numFmtId="0" fontId="5" fillId="0" borderId="0" xfId="1" applyFont="1" applyBorder="1" applyAlignment="1" applyProtection="1">
      <alignment horizontal="left" vertical="center" wrapText="1"/>
    </xf>
    <xf numFmtId="0" fontId="5" fillId="0" borderId="0" xfId="1" applyFont="1" applyBorder="1" applyAlignment="1" applyProtection="1">
      <alignment horizontal="center" vertical="center"/>
    </xf>
    <xf numFmtId="0" fontId="5" fillId="0" borderId="9" xfId="1" applyFont="1" applyBorder="1" applyAlignment="1" applyProtection="1">
      <alignment horizontal="center" vertical="center"/>
      <protection locked="0"/>
    </xf>
    <xf numFmtId="0" fontId="5" fillId="0" borderId="6" xfId="1" applyFont="1" applyBorder="1" applyAlignment="1" applyProtection="1">
      <alignment horizontal="center" vertical="center"/>
      <protection locked="0"/>
    </xf>
    <xf numFmtId="0" fontId="10" fillId="0" borderId="0" xfId="1" applyFont="1" applyFill="1" applyBorder="1" applyAlignment="1" applyProtection="1">
      <alignment horizontal="center" vertical="top"/>
    </xf>
    <xf numFmtId="0" fontId="4" fillId="0" borderId="5" xfId="1" applyFont="1" applyFill="1" applyBorder="1" applyAlignment="1" applyProtection="1">
      <alignment horizontal="justify" vertical="center" wrapText="1"/>
      <protection locked="0"/>
    </xf>
    <xf numFmtId="0" fontId="4" fillId="0" borderId="13" xfId="1" applyFont="1" applyFill="1" applyBorder="1" applyAlignment="1" applyProtection="1">
      <alignment horizontal="left" vertical="center"/>
      <protection locked="0"/>
    </xf>
    <xf numFmtId="0" fontId="4" fillId="0" borderId="0" xfId="1" applyFont="1" applyFill="1" applyBorder="1" applyAlignment="1" applyProtection="1">
      <alignment vertical="center" wrapText="1"/>
    </xf>
    <xf numFmtId="0" fontId="4" fillId="0" borderId="13" xfId="1" applyFont="1" applyFill="1" applyBorder="1" applyAlignment="1" applyProtection="1">
      <alignment vertical="center" wrapText="1"/>
    </xf>
    <xf numFmtId="0" fontId="5" fillId="0" borderId="5" xfId="1" applyFont="1" applyFill="1" applyBorder="1" applyAlignment="1" applyProtection="1">
      <alignment horizontal="center" vertical="center"/>
      <protection locked="0"/>
    </xf>
    <xf numFmtId="14" fontId="6" fillId="0" borderId="9" xfId="1" applyNumberFormat="1" applyFont="1" applyFill="1" applyBorder="1" applyAlignment="1" applyProtection="1">
      <alignment horizontal="center" vertical="center"/>
    </xf>
    <xf numFmtId="14" fontId="6" fillId="0" borderId="6" xfId="1" applyNumberFormat="1" applyFont="1" applyFill="1" applyBorder="1" applyAlignment="1" applyProtection="1">
      <alignment horizontal="center" vertical="center"/>
    </xf>
    <xf numFmtId="0" fontId="11" fillId="0" borderId="0" xfId="1" applyFont="1" applyFill="1" applyBorder="1" applyAlignment="1" applyProtection="1">
      <alignment horizontal="justify" vertical="center" wrapText="1"/>
    </xf>
    <xf numFmtId="0" fontId="4" fillId="0" borderId="0" xfId="1" applyFont="1" applyFill="1" applyBorder="1" applyAlignment="1" applyProtection="1">
      <alignment horizontal="justify" vertical="justify" wrapText="1"/>
    </xf>
    <xf numFmtId="0" fontId="4" fillId="0" borderId="0" xfId="1" applyFont="1" applyFill="1" applyBorder="1" applyAlignment="1" applyProtection="1">
      <alignment horizontal="justify" vertical="center" wrapText="1"/>
    </xf>
    <xf numFmtId="0" fontId="4" fillId="0" borderId="13" xfId="1" applyFont="1" applyFill="1" applyBorder="1" applyAlignment="1" applyProtection="1">
      <alignment horizontal="left" vertical="center" wrapText="1"/>
      <protection locked="0"/>
    </xf>
    <xf numFmtId="0" fontId="4" fillId="0" borderId="0" xfId="1" applyFont="1" applyFill="1" applyBorder="1" applyAlignment="1" applyProtection="1">
      <alignment horizontal="center" vertical="center" wrapText="1"/>
    </xf>
    <xf numFmtId="0" fontId="4" fillId="0" borderId="13" xfId="1" applyFont="1" applyFill="1" applyBorder="1" applyAlignment="1" applyProtection="1">
      <alignment horizontal="justify" vertical="center" wrapText="1"/>
      <protection locked="0"/>
    </xf>
    <xf numFmtId="0" fontId="4" fillId="0" borderId="0" xfId="1" applyFont="1" applyFill="1" applyBorder="1" applyAlignment="1" applyProtection="1">
      <alignment horizontal="justify" wrapText="1"/>
    </xf>
    <xf numFmtId="0" fontId="4" fillId="0" borderId="0" xfId="1" applyFont="1" applyFill="1" applyBorder="1" applyAlignment="1" applyProtection="1">
      <alignment horizontal="left" vertical="top" wrapText="1"/>
    </xf>
    <xf numFmtId="0" fontId="4" fillId="0" borderId="0" xfId="1" applyFont="1" applyFill="1" applyBorder="1" applyAlignment="1" applyProtection="1">
      <alignment horizontal="left" vertical="center" wrapText="1"/>
    </xf>
    <xf numFmtId="0" fontId="11" fillId="0" borderId="0" xfId="1" applyFont="1" applyFill="1" applyBorder="1" applyAlignment="1" applyProtection="1">
      <alignment horizontal="justify" vertical="top" wrapText="1"/>
    </xf>
    <xf numFmtId="0" fontId="11" fillId="0" borderId="0" xfId="1" applyFont="1" applyFill="1" applyBorder="1" applyAlignment="1" applyProtection="1">
      <alignment horizontal="left" vertical="center" wrapText="1"/>
    </xf>
    <xf numFmtId="0" fontId="4" fillId="0" borderId="0" xfId="1" applyFont="1" applyFill="1" applyBorder="1" applyAlignment="1" applyProtection="1">
      <alignment horizontal="justify" vertical="center"/>
    </xf>
  </cellXfs>
  <cellStyles count="19">
    <cellStyle name="Dziesiętny 2" xfId="4"/>
    <cellStyle name="Dziesiętny 3" xfId="10"/>
    <cellStyle name="Normalny" xfId="0" builtinId="0"/>
    <cellStyle name="Normalny 2" xfId="1"/>
    <cellStyle name="Normalny 2 2" xfId="7"/>
    <cellStyle name="Normalny 2 3" xfId="8"/>
    <cellStyle name="Normalny 2 3 2" xfId="9"/>
    <cellStyle name="Normalny 3" xfId="5"/>
    <cellStyle name="Normalny 3 2" xfId="11"/>
    <cellStyle name="Normalny 3_Realizacja celów" xfId="12"/>
    <cellStyle name="Normalny 4" xfId="6"/>
    <cellStyle name="Normalny 5" xfId="13"/>
    <cellStyle name="Normalny 5 2" xfId="16"/>
    <cellStyle name="Normalny 6" xfId="17"/>
    <cellStyle name="Normalny 7" xfId="18"/>
    <cellStyle name="Procentowy 2" xfId="2"/>
    <cellStyle name="Procentowy 3" xfId="3"/>
    <cellStyle name="Procentowy 4" xfId="14"/>
    <cellStyle name="Procentowy 5" xfId="15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8EDEC"/>
      <color rgb="FFFFCCFF"/>
      <color rgb="FFFFFF99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6" name="pole tekstowe 5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8" name="pole tekstowe 7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9" name="pole tekstowe 8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95709" cy="209331"/>
    <xdr:sp macro="" textlink="">
      <xdr:nvSpPr>
        <xdr:cNvPr id="10" name="pole tekstowe 9"/>
        <xdr:cNvSpPr txBox="1"/>
      </xdr:nvSpPr>
      <xdr:spPr>
        <a:xfrm>
          <a:off x="4667250" y="30928917"/>
          <a:ext cx="95709" cy="20933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8010"/>
    <xdr:sp macro="" textlink="">
      <xdr:nvSpPr>
        <xdr:cNvPr id="11" name="pole tekstowe 10"/>
        <xdr:cNvSpPr txBox="1"/>
      </xdr:nvSpPr>
      <xdr:spPr>
        <a:xfrm>
          <a:off x="3457575" y="0"/>
          <a:ext cx="77782" cy="19801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2" name="pole tekstowe 11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77782" cy="199898"/>
    <xdr:sp macro="" textlink="">
      <xdr:nvSpPr>
        <xdr:cNvPr id="13" name="pole tekstowe 12"/>
        <xdr:cNvSpPr txBox="1"/>
      </xdr:nvSpPr>
      <xdr:spPr>
        <a:xfrm>
          <a:off x="3457575" y="1914525"/>
          <a:ext cx="77782" cy="1998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4" name="pole tekstowe 13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5" name="pole tekstowe 14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6" name="pole tekstowe 15"/>
        <xdr:cNvSpPr txBox="1"/>
      </xdr:nvSpPr>
      <xdr:spPr>
        <a:xfrm>
          <a:off x="4495800" y="0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oneCellAnchor>
    <xdr:from>
      <xdr:col>0</xdr:col>
      <xdr:colOff>0</xdr:colOff>
      <xdr:row>118</xdr:row>
      <xdr:rowOff>0</xdr:rowOff>
    </xdr:from>
    <xdr:ext cx="87505" cy="217317"/>
    <xdr:sp macro="" textlink="">
      <xdr:nvSpPr>
        <xdr:cNvPr id="17" name="pole tekstowe 16"/>
        <xdr:cNvSpPr txBox="1"/>
      </xdr:nvSpPr>
      <xdr:spPr>
        <a:xfrm>
          <a:off x="4495800" y="14963775"/>
          <a:ext cx="87505" cy="21731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pl-PL"/>
        </a:p>
      </xdr:txBody>
    </xdr:sp>
    <xdr:clientData/>
  </xdr:oneCellAnchor>
  <xdr:twoCellAnchor editAs="oneCell">
    <xdr:from>
      <xdr:col>13</xdr:col>
      <xdr:colOff>76200</xdr:colOff>
      <xdr:row>2</xdr:row>
      <xdr:rowOff>343765</xdr:rowOff>
    </xdr:from>
    <xdr:to>
      <xdr:col>14</xdr:col>
      <xdr:colOff>384464</xdr:colOff>
      <xdr:row>2</xdr:row>
      <xdr:rowOff>753871</xdr:rowOff>
    </xdr:to>
    <xdr:pic>
      <xdr:nvPicPr>
        <xdr:cNvPr id="18" name="Obraz 17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15175" y="667615"/>
          <a:ext cx="755939" cy="410106"/>
        </a:xfrm>
        <a:prstGeom prst="rect">
          <a:avLst/>
        </a:prstGeom>
      </xdr:spPr>
    </xdr:pic>
    <xdr:clientData/>
  </xdr:twoCellAnchor>
  <xdr:twoCellAnchor editAs="oneCell">
    <xdr:from>
      <xdr:col>14</xdr:col>
      <xdr:colOff>549855</xdr:colOff>
      <xdr:row>2</xdr:row>
      <xdr:rowOff>257175</xdr:rowOff>
    </xdr:from>
    <xdr:to>
      <xdr:col>14</xdr:col>
      <xdr:colOff>1180423</xdr:colOff>
      <xdr:row>2</xdr:row>
      <xdr:rowOff>808759</xdr:rowOff>
    </xdr:to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36505" y="581025"/>
          <a:ext cx="630568" cy="551584"/>
        </a:xfrm>
        <a:prstGeom prst="rect">
          <a:avLst/>
        </a:prstGeom>
      </xdr:spPr>
    </xdr:pic>
    <xdr:clientData/>
  </xdr:twoCellAnchor>
  <xdr:twoCellAnchor>
    <xdr:from>
      <xdr:col>13</xdr:col>
      <xdr:colOff>76200</xdr:colOff>
      <xdr:row>58</xdr:row>
      <xdr:rowOff>19051</xdr:rowOff>
    </xdr:from>
    <xdr:to>
      <xdr:col>13</xdr:col>
      <xdr:colOff>370609</xdr:colOff>
      <xdr:row>59</xdr:row>
      <xdr:rowOff>0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448550" y="12525376"/>
          <a:ext cx="294409" cy="104774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66675</xdr:colOff>
      <xdr:row>59</xdr:row>
      <xdr:rowOff>57150</xdr:rowOff>
    </xdr:from>
    <xdr:to>
      <xdr:col>13</xdr:col>
      <xdr:colOff>434686</xdr:colOff>
      <xdr:row>59</xdr:row>
      <xdr:rowOff>219075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39025" y="12687300"/>
          <a:ext cx="368011" cy="1619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21</xdr:row>
      <xdr:rowOff>38100</xdr:rowOff>
    </xdr:from>
    <xdr:to>
      <xdr:col>15</xdr:col>
      <xdr:colOff>342034</xdr:colOff>
      <xdr:row>21</xdr:row>
      <xdr:rowOff>154133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696575" y="4743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47625</xdr:colOff>
      <xdr:row>22</xdr:row>
      <xdr:rowOff>19050</xdr:rowOff>
    </xdr:from>
    <xdr:to>
      <xdr:col>15</xdr:col>
      <xdr:colOff>415636</xdr:colOff>
      <xdr:row>22</xdr:row>
      <xdr:rowOff>180975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6575" y="4924425"/>
          <a:ext cx="368011" cy="161925"/>
        </a:xfrm>
        <a:prstGeom prst="rect">
          <a:avLst/>
        </a:prstGeom>
      </xdr:spPr>
    </xdr:pic>
    <xdr:clientData/>
  </xdr:twoCellAnchor>
  <xdr:twoCellAnchor>
    <xdr:from>
      <xdr:col>15</xdr:col>
      <xdr:colOff>57150</xdr:colOff>
      <xdr:row>25</xdr:row>
      <xdr:rowOff>19050</xdr:rowOff>
    </xdr:from>
    <xdr:to>
      <xdr:col>15</xdr:col>
      <xdr:colOff>351559</xdr:colOff>
      <xdr:row>25</xdr:row>
      <xdr:rowOff>135083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0706100" y="55245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15</xdr:col>
      <xdr:colOff>57150</xdr:colOff>
      <xdr:row>26</xdr:row>
      <xdr:rowOff>19050</xdr:rowOff>
    </xdr:from>
    <xdr:to>
      <xdr:col>15</xdr:col>
      <xdr:colOff>425161</xdr:colOff>
      <xdr:row>26</xdr:row>
      <xdr:rowOff>180975</xdr:rowOff>
    </xdr:to>
    <xdr:pic>
      <xdr:nvPicPr>
        <xdr:cNvPr id="5" name="Obraz 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00" y="5686425"/>
          <a:ext cx="368011" cy="1619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9</xdr:row>
      <xdr:rowOff>28575</xdr:rowOff>
    </xdr:from>
    <xdr:to>
      <xdr:col>13</xdr:col>
      <xdr:colOff>342034</xdr:colOff>
      <xdr:row>9</xdr:row>
      <xdr:rowOff>144608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24574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14</xdr:row>
      <xdr:rowOff>28575</xdr:rowOff>
    </xdr:from>
    <xdr:to>
      <xdr:col>13</xdr:col>
      <xdr:colOff>342034</xdr:colOff>
      <xdr:row>14</xdr:row>
      <xdr:rowOff>144608</xdr:rowOff>
    </xdr:to>
    <xdr:sp macro="" textlink="">
      <xdr:nvSpPr>
        <xdr:cNvPr id="3" name="Strzałka w lewo 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33147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19</xdr:row>
      <xdr:rowOff>28575</xdr:rowOff>
    </xdr:from>
    <xdr:to>
      <xdr:col>13</xdr:col>
      <xdr:colOff>342034</xdr:colOff>
      <xdr:row>19</xdr:row>
      <xdr:rowOff>144608</xdr:rowOff>
    </xdr:to>
    <xdr:sp macro="" textlink="">
      <xdr:nvSpPr>
        <xdr:cNvPr id="4" name="Strzałka w lewo 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417195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82</xdr:row>
      <xdr:rowOff>28575</xdr:rowOff>
    </xdr:from>
    <xdr:to>
      <xdr:col>13</xdr:col>
      <xdr:colOff>342034</xdr:colOff>
      <xdr:row>82</xdr:row>
      <xdr:rowOff>144608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4430375" y="6057900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10</xdr:row>
      <xdr:rowOff>9525</xdr:rowOff>
    </xdr:from>
    <xdr:to>
      <xdr:col>13</xdr:col>
      <xdr:colOff>415636</xdr:colOff>
      <xdr:row>11</xdr:row>
      <xdr:rowOff>0</xdr:rowOff>
    </xdr:to>
    <xdr:pic>
      <xdr:nvPicPr>
        <xdr:cNvPr id="7" name="Obraz 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26098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15</xdr:row>
      <xdr:rowOff>9525</xdr:rowOff>
    </xdr:from>
    <xdr:to>
      <xdr:col>13</xdr:col>
      <xdr:colOff>415636</xdr:colOff>
      <xdr:row>55</xdr:row>
      <xdr:rowOff>161925</xdr:rowOff>
    </xdr:to>
    <xdr:pic>
      <xdr:nvPicPr>
        <xdr:cNvPr id="8" name="Obraz 7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34671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55</xdr:row>
      <xdr:rowOff>9525</xdr:rowOff>
    </xdr:from>
    <xdr:to>
      <xdr:col>13</xdr:col>
      <xdr:colOff>415636</xdr:colOff>
      <xdr:row>56</xdr:row>
      <xdr:rowOff>0</xdr:rowOff>
    </xdr:to>
    <xdr:pic>
      <xdr:nvPicPr>
        <xdr:cNvPr id="9" name="Obraz 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43243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78</xdr:row>
      <xdr:rowOff>9525</xdr:rowOff>
    </xdr:from>
    <xdr:to>
      <xdr:col>13</xdr:col>
      <xdr:colOff>415636</xdr:colOff>
      <xdr:row>79</xdr:row>
      <xdr:rowOff>0</xdr:rowOff>
    </xdr:to>
    <xdr:pic>
      <xdr:nvPicPr>
        <xdr:cNvPr id="10" name="Obraz 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0375" y="53530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83</xdr:row>
      <xdr:rowOff>0</xdr:rowOff>
    </xdr:from>
    <xdr:to>
      <xdr:col>13</xdr:col>
      <xdr:colOff>415636</xdr:colOff>
      <xdr:row>83</xdr:row>
      <xdr:rowOff>161925</xdr:rowOff>
    </xdr:to>
    <xdr:pic>
      <xdr:nvPicPr>
        <xdr:cNvPr id="11" name="Obraz 1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4887575"/>
          <a:ext cx="368011" cy="161925"/>
        </a:xfrm>
        <a:prstGeom prst="rect">
          <a:avLst/>
        </a:prstGeom>
      </xdr:spPr>
    </xdr:pic>
    <xdr:clientData/>
  </xdr:twoCellAnchor>
  <xdr:twoCellAnchor>
    <xdr:from>
      <xdr:col>13</xdr:col>
      <xdr:colOff>47625</xdr:colOff>
      <xdr:row>24</xdr:row>
      <xdr:rowOff>28575</xdr:rowOff>
    </xdr:from>
    <xdr:to>
      <xdr:col>13</xdr:col>
      <xdr:colOff>342034</xdr:colOff>
      <xdr:row>24</xdr:row>
      <xdr:rowOff>144608</xdr:rowOff>
    </xdr:to>
    <xdr:sp macro="" textlink="">
      <xdr:nvSpPr>
        <xdr:cNvPr id="12" name="Strzałka w lewo 1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20</xdr:row>
      <xdr:rowOff>9525</xdr:rowOff>
    </xdr:from>
    <xdr:ext cx="368011" cy="161925"/>
    <xdr:pic>
      <xdr:nvPicPr>
        <xdr:cNvPr id="13" name="Obraz 1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29</xdr:row>
      <xdr:rowOff>28575</xdr:rowOff>
    </xdr:from>
    <xdr:to>
      <xdr:col>13</xdr:col>
      <xdr:colOff>342034</xdr:colOff>
      <xdr:row>29</xdr:row>
      <xdr:rowOff>144608</xdr:rowOff>
    </xdr:to>
    <xdr:sp macro="" textlink="">
      <xdr:nvSpPr>
        <xdr:cNvPr id="14" name="Strzałka w lewo 1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25</xdr:row>
      <xdr:rowOff>9525</xdr:rowOff>
    </xdr:from>
    <xdr:ext cx="368011" cy="161925"/>
    <xdr:pic>
      <xdr:nvPicPr>
        <xdr:cNvPr id="15" name="Obraz 1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34</xdr:row>
      <xdr:rowOff>28575</xdr:rowOff>
    </xdr:from>
    <xdr:to>
      <xdr:col>13</xdr:col>
      <xdr:colOff>342034</xdr:colOff>
      <xdr:row>34</xdr:row>
      <xdr:rowOff>144608</xdr:rowOff>
    </xdr:to>
    <xdr:sp macro="" textlink="">
      <xdr:nvSpPr>
        <xdr:cNvPr id="16" name="Strzałka w lewo 1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40290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30</xdr:row>
      <xdr:rowOff>9525</xdr:rowOff>
    </xdr:from>
    <xdr:ext cx="368011" cy="161925"/>
    <xdr:pic>
      <xdr:nvPicPr>
        <xdr:cNvPr id="17" name="Obraz 16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33242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39</xdr:row>
      <xdr:rowOff>28575</xdr:rowOff>
    </xdr:from>
    <xdr:to>
      <xdr:col>13</xdr:col>
      <xdr:colOff>342034</xdr:colOff>
      <xdr:row>39</xdr:row>
      <xdr:rowOff>144608</xdr:rowOff>
    </xdr:to>
    <xdr:sp macro="" textlink="">
      <xdr:nvSpPr>
        <xdr:cNvPr id="18" name="Strzałka w lewo 1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35</xdr:row>
      <xdr:rowOff>9525</xdr:rowOff>
    </xdr:from>
    <xdr:ext cx="368011" cy="161925"/>
    <xdr:pic>
      <xdr:nvPicPr>
        <xdr:cNvPr id="19" name="Obraz 18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44</xdr:row>
      <xdr:rowOff>28575</xdr:rowOff>
    </xdr:from>
    <xdr:to>
      <xdr:col>13</xdr:col>
      <xdr:colOff>342034</xdr:colOff>
      <xdr:row>44</xdr:row>
      <xdr:rowOff>144608</xdr:rowOff>
    </xdr:to>
    <xdr:sp macro="" textlink="">
      <xdr:nvSpPr>
        <xdr:cNvPr id="20" name="Strzałka w lewo 19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40</xdr:row>
      <xdr:rowOff>9525</xdr:rowOff>
    </xdr:from>
    <xdr:ext cx="368011" cy="161925"/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49</xdr:row>
      <xdr:rowOff>28575</xdr:rowOff>
    </xdr:from>
    <xdr:to>
      <xdr:col>13</xdr:col>
      <xdr:colOff>342034</xdr:colOff>
      <xdr:row>49</xdr:row>
      <xdr:rowOff>144608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6600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45</xdr:row>
      <xdr:rowOff>9525</xdr:rowOff>
    </xdr:from>
    <xdr:ext cx="368011" cy="161925"/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589597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54</xdr:row>
      <xdr:rowOff>28575</xdr:rowOff>
    </xdr:from>
    <xdr:to>
      <xdr:col>13</xdr:col>
      <xdr:colOff>342034</xdr:colOff>
      <xdr:row>54</xdr:row>
      <xdr:rowOff>144608</xdr:rowOff>
    </xdr:to>
    <xdr:sp macro="" textlink="">
      <xdr:nvSpPr>
        <xdr:cNvPr id="24" name="Strzałka w lewo 23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172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oneCellAnchor>
    <xdr:from>
      <xdr:col>13</xdr:col>
      <xdr:colOff>47625</xdr:colOff>
      <xdr:row>50</xdr:row>
      <xdr:rowOff>9525</xdr:rowOff>
    </xdr:from>
    <xdr:ext cx="368011" cy="161925"/>
    <xdr:pic>
      <xdr:nvPicPr>
        <xdr:cNvPr id="25" name="Obraz 24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8467725"/>
          <a:ext cx="368011" cy="161925"/>
        </a:xfrm>
        <a:prstGeom prst="rect">
          <a:avLst/>
        </a:prstGeom>
      </xdr:spPr>
    </xdr:pic>
    <xdr:clientData/>
  </xdr:oneCellAnchor>
  <xdr:twoCellAnchor>
    <xdr:from>
      <xdr:col>13</xdr:col>
      <xdr:colOff>47625</xdr:colOff>
      <xdr:row>77</xdr:row>
      <xdr:rowOff>28575</xdr:rowOff>
    </xdr:from>
    <xdr:to>
      <xdr:col>13</xdr:col>
      <xdr:colOff>342034</xdr:colOff>
      <xdr:row>77</xdr:row>
      <xdr:rowOff>144608</xdr:rowOff>
    </xdr:to>
    <xdr:sp macro="" textlink="">
      <xdr:nvSpPr>
        <xdr:cNvPr id="26" name="Strzałka w lewo 2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09061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61</xdr:row>
      <xdr:rowOff>28575</xdr:rowOff>
    </xdr:from>
    <xdr:to>
      <xdr:col>13</xdr:col>
      <xdr:colOff>342034</xdr:colOff>
      <xdr:row>61</xdr:row>
      <xdr:rowOff>144608</xdr:rowOff>
    </xdr:to>
    <xdr:sp macro="" textlink="">
      <xdr:nvSpPr>
        <xdr:cNvPr id="27" name="Strzałka w lewo 2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9877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66</xdr:row>
      <xdr:rowOff>28575</xdr:rowOff>
    </xdr:from>
    <xdr:to>
      <xdr:col>13</xdr:col>
      <xdr:colOff>342034</xdr:colOff>
      <xdr:row>66</xdr:row>
      <xdr:rowOff>144608</xdr:rowOff>
    </xdr:to>
    <xdr:sp macro="" textlink="">
      <xdr:nvSpPr>
        <xdr:cNvPr id="28" name="Strzałka w lewo 27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07757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>
    <xdr:from>
      <xdr:col>13</xdr:col>
      <xdr:colOff>47625</xdr:colOff>
      <xdr:row>71</xdr:row>
      <xdr:rowOff>28575</xdr:rowOff>
    </xdr:from>
    <xdr:to>
      <xdr:col>13</xdr:col>
      <xdr:colOff>342034</xdr:colOff>
      <xdr:row>71</xdr:row>
      <xdr:rowOff>144608</xdr:rowOff>
    </xdr:to>
    <xdr:sp macro="" textlink="">
      <xdr:nvSpPr>
        <xdr:cNvPr id="29" name="Strzałka w lewo 2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1068050" y="119348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13</xdr:col>
      <xdr:colOff>47625</xdr:colOff>
      <xdr:row>62</xdr:row>
      <xdr:rowOff>0</xdr:rowOff>
    </xdr:from>
    <xdr:to>
      <xdr:col>13</xdr:col>
      <xdr:colOff>415636</xdr:colOff>
      <xdr:row>62</xdr:row>
      <xdr:rowOff>161925</xdr:rowOff>
    </xdr:to>
    <xdr:pic>
      <xdr:nvPicPr>
        <xdr:cNvPr id="30" name="Obraz 29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122045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67</xdr:row>
      <xdr:rowOff>0</xdr:rowOff>
    </xdr:from>
    <xdr:to>
      <xdr:col>13</xdr:col>
      <xdr:colOff>415636</xdr:colOff>
      <xdr:row>67</xdr:row>
      <xdr:rowOff>161925</xdr:rowOff>
    </xdr:to>
    <xdr:pic>
      <xdr:nvPicPr>
        <xdr:cNvPr id="31" name="Obraz 3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077700"/>
          <a:ext cx="368011" cy="161925"/>
        </a:xfrm>
        <a:prstGeom prst="rect">
          <a:avLst/>
        </a:prstGeom>
      </xdr:spPr>
    </xdr:pic>
    <xdr:clientData/>
  </xdr:twoCellAnchor>
  <xdr:twoCellAnchor editAs="oneCell">
    <xdr:from>
      <xdr:col>13</xdr:col>
      <xdr:colOff>47625</xdr:colOff>
      <xdr:row>72</xdr:row>
      <xdr:rowOff>0</xdr:rowOff>
    </xdr:from>
    <xdr:to>
      <xdr:col>13</xdr:col>
      <xdr:colOff>415636</xdr:colOff>
      <xdr:row>72</xdr:row>
      <xdr:rowOff>161925</xdr:rowOff>
    </xdr:to>
    <xdr:pic>
      <xdr:nvPicPr>
        <xdr:cNvPr id="32" name="Obraz 3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068050" y="12934950"/>
          <a:ext cx="368011" cy="1619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49698</xdr:colOff>
      <xdr:row>59</xdr:row>
      <xdr:rowOff>49698</xdr:rowOff>
    </xdr:from>
    <xdr:to>
      <xdr:col>8</xdr:col>
      <xdr:colOff>344107</xdr:colOff>
      <xdr:row>59</xdr:row>
      <xdr:rowOff>165731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7212498" y="971757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8</xdr:col>
      <xdr:colOff>49698</xdr:colOff>
      <xdr:row>60</xdr:row>
      <xdr:rowOff>103122</xdr:rowOff>
    </xdr:from>
    <xdr:to>
      <xdr:col>8</xdr:col>
      <xdr:colOff>417709</xdr:colOff>
      <xdr:row>61</xdr:row>
      <xdr:rowOff>31478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2498" y="9971022"/>
          <a:ext cx="368011" cy="1664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57980</xdr:colOff>
      <xdr:row>43</xdr:row>
      <xdr:rowOff>74543</xdr:rowOff>
    </xdr:from>
    <xdr:to>
      <xdr:col>4</xdr:col>
      <xdr:colOff>425991</xdr:colOff>
      <xdr:row>43</xdr:row>
      <xdr:rowOff>240365</xdr:rowOff>
    </xdr:to>
    <xdr:pic>
      <xdr:nvPicPr>
        <xdr:cNvPr id="21" name="Obraz 20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1132" y="10535478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49698</xdr:colOff>
      <xdr:row>46</xdr:row>
      <xdr:rowOff>91113</xdr:rowOff>
    </xdr:from>
    <xdr:to>
      <xdr:col>4</xdr:col>
      <xdr:colOff>344107</xdr:colOff>
      <xdr:row>46</xdr:row>
      <xdr:rowOff>207146</xdr:rowOff>
    </xdr:to>
    <xdr:sp macro="" textlink="">
      <xdr:nvSpPr>
        <xdr:cNvPr id="22" name="Strzałka w lewo 2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82850" y="15107483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4</xdr:col>
      <xdr:colOff>49698</xdr:colOff>
      <xdr:row>47</xdr:row>
      <xdr:rowOff>8289</xdr:rowOff>
    </xdr:from>
    <xdr:to>
      <xdr:col>4</xdr:col>
      <xdr:colOff>417709</xdr:colOff>
      <xdr:row>47</xdr:row>
      <xdr:rowOff>174111</xdr:rowOff>
    </xdr:to>
    <xdr:pic>
      <xdr:nvPicPr>
        <xdr:cNvPr id="23" name="Obraz 2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82850" y="15331115"/>
          <a:ext cx="368011" cy="165822"/>
        </a:xfrm>
        <a:prstGeom prst="rect">
          <a:avLst/>
        </a:prstGeom>
      </xdr:spPr>
    </xdr:pic>
    <xdr:clientData/>
  </xdr:twoCellAnchor>
  <xdr:twoCellAnchor>
    <xdr:from>
      <xdr:col>4</xdr:col>
      <xdr:colOff>66264</xdr:colOff>
      <xdr:row>42</xdr:row>
      <xdr:rowOff>107677</xdr:rowOff>
    </xdr:from>
    <xdr:to>
      <xdr:col>4</xdr:col>
      <xdr:colOff>360673</xdr:colOff>
      <xdr:row>42</xdr:row>
      <xdr:rowOff>223710</xdr:rowOff>
    </xdr:to>
    <xdr:sp macro="" textlink="">
      <xdr:nvSpPr>
        <xdr:cNvPr id="6" name="Strzałka w lewo 5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8114889" y="16776427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41415</xdr:colOff>
      <xdr:row>21</xdr:row>
      <xdr:rowOff>57981</xdr:rowOff>
    </xdr:from>
    <xdr:to>
      <xdr:col>7</xdr:col>
      <xdr:colOff>335824</xdr:colOff>
      <xdr:row>21</xdr:row>
      <xdr:rowOff>174014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841437" y="6344481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7</xdr:col>
      <xdr:colOff>41415</xdr:colOff>
      <xdr:row>21</xdr:row>
      <xdr:rowOff>213696</xdr:rowOff>
    </xdr:from>
    <xdr:to>
      <xdr:col>7</xdr:col>
      <xdr:colOff>409426</xdr:colOff>
      <xdr:row>22</xdr:row>
      <xdr:rowOff>147605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40828" y="6284848"/>
          <a:ext cx="368011" cy="16582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66675</xdr:colOff>
      <xdr:row>21</xdr:row>
      <xdr:rowOff>76200</xdr:rowOff>
    </xdr:from>
    <xdr:to>
      <xdr:col>11</xdr:col>
      <xdr:colOff>361084</xdr:colOff>
      <xdr:row>21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696450" y="56102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11</xdr:col>
      <xdr:colOff>66675</xdr:colOff>
      <xdr:row>22</xdr:row>
      <xdr:rowOff>3315</xdr:rowOff>
    </xdr:from>
    <xdr:to>
      <xdr:col>11</xdr:col>
      <xdr:colOff>434686</xdr:colOff>
      <xdr:row>22</xdr:row>
      <xdr:rowOff>169137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96450" y="5765940"/>
          <a:ext cx="368011" cy="16582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49698</xdr:colOff>
      <xdr:row>19</xdr:row>
      <xdr:rowOff>66264</xdr:rowOff>
    </xdr:from>
    <xdr:to>
      <xdr:col>6</xdr:col>
      <xdr:colOff>344107</xdr:colOff>
      <xdr:row>19</xdr:row>
      <xdr:rowOff>182297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9069873" y="4371564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6</xdr:col>
      <xdr:colOff>49698</xdr:colOff>
      <xdr:row>20</xdr:row>
      <xdr:rowOff>6629</xdr:rowOff>
    </xdr:from>
    <xdr:to>
      <xdr:col>6</xdr:col>
      <xdr:colOff>417709</xdr:colOff>
      <xdr:row>20</xdr:row>
      <xdr:rowOff>172451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69873" y="4540529"/>
          <a:ext cx="368011" cy="16582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66675</xdr:colOff>
      <xdr:row>17</xdr:row>
      <xdr:rowOff>76200</xdr:rowOff>
    </xdr:from>
    <xdr:to>
      <xdr:col>12</xdr:col>
      <xdr:colOff>361084</xdr:colOff>
      <xdr:row>17</xdr:row>
      <xdr:rowOff>192233</xdr:rowOff>
    </xdr:to>
    <xdr:sp macro="" textlink="">
      <xdr:nvSpPr>
        <xdr:cNvPr id="2" name="Strzałka w lewo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12725400" y="4162425"/>
          <a:ext cx="294409" cy="116033"/>
        </a:xfrm>
        <a:prstGeom prst="left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/>
  </xdr:twoCellAnchor>
  <xdr:twoCellAnchor editAs="oneCell">
    <xdr:from>
      <xdr:col>12</xdr:col>
      <xdr:colOff>66675</xdr:colOff>
      <xdr:row>18</xdr:row>
      <xdr:rowOff>19878</xdr:rowOff>
    </xdr:from>
    <xdr:to>
      <xdr:col>12</xdr:col>
      <xdr:colOff>434686</xdr:colOff>
      <xdr:row>18</xdr:row>
      <xdr:rowOff>185700</xdr:rowOff>
    </xdr:to>
    <xdr:pic>
      <xdr:nvPicPr>
        <xdr:cNvPr id="3" name="Obraz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25400" y="4334703"/>
          <a:ext cx="368011" cy="1658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/>
  <dimension ref="A1:P118"/>
  <sheetViews>
    <sheetView showGridLines="0" view="pageBreakPreview" zoomScaleNormal="110" zoomScaleSheetLayoutView="100" zoomScalePageLayoutView="110" workbookViewId="0"/>
  </sheetViews>
  <sheetFormatPr defaultColWidth="9.109375" defaultRowHeight="11.4"/>
  <cols>
    <col min="1" max="1" width="4.33203125" style="1" customWidth="1"/>
    <col min="2" max="2" width="10" style="1" customWidth="1"/>
    <col min="3" max="3" width="4" style="1" bestFit="1" customWidth="1"/>
    <col min="4" max="4" width="3.33203125" style="1" bestFit="1" customWidth="1"/>
    <col min="5" max="5" width="11.6640625" style="1" bestFit="1" customWidth="1"/>
    <col min="6" max="6" width="5.5546875" style="1" bestFit="1" customWidth="1"/>
    <col min="7" max="7" width="6.6640625" style="1" bestFit="1" customWidth="1"/>
    <col min="8" max="8" width="1.44140625" style="1" bestFit="1" customWidth="1"/>
    <col min="9" max="9" width="3.33203125" style="1" bestFit="1" customWidth="1"/>
    <col min="10" max="10" width="10.88671875" style="1" customWidth="1"/>
    <col min="11" max="11" width="22.109375" style="1" customWidth="1"/>
    <col min="12" max="12" width="5.109375" style="1" customWidth="1"/>
    <col min="13" max="13" width="21.6640625" style="1" customWidth="1"/>
    <col min="14" max="14" width="6.6640625" style="1" customWidth="1"/>
    <col min="15" max="15" width="27.33203125" style="1" customWidth="1"/>
    <col min="16" max="16" width="17" style="1" hidden="1" customWidth="1"/>
    <col min="17" max="16384" width="9.109375" style="1"/>
  </cols>
  <sheetData>
    <row r="1" spans="1:16" ht="9.9" customHeight="1">
      <c r="A1" s="189"/>
      <c r="B1" s="189"/>
      <c r="C1" s="50"/>
      <c r="D1" s="50"/>
      <c r="E1" s="50"/>
      <c r="F1" s="50"/>
      <c r="G1" s="50"/>
      <c r="H1" s="50"/>
      <c r="I1" s="50"/>
      <c r="J1" s="50"/>
      <c r="K1" s="2"/>
      <c r="L1" s="2"/>
      <c r="M1" s="2"/>
    </row>
    <row r="2" spans="1:16" ht="15.75" customHeight="1">
      <c r="A2" s="369" t="s">
        <v>230</v>
      </c>
      <c r="B2" s="369"/>
      <c r="C2" s="369"/>
      <c r="D2" s="369"/>
      <c r="E2" s="369"/>
      <c r="F2" s="369"/>
      <c r="G2" s="369"/>
      <c r="H2" s="369"/>
      <c r="I2" s="369"/>
      <c r="J2" s="369"/>
      <c r="K2" s="2"/>
      <c r="L2" s="146" t="s">
        <v>50</v>
      </c>
      <c r="M2" s="85" t="s">
        <v>228</v>
      </c>
    </row>
    <row r="3" spans="1:16" ht="66.75" customHeight="1">
      <c r="A3" s="369"/>
      <c r="B3" s="369"/>
      <c r="C3" s="369"/>
      <c r="D3" s="369"/>
      <c r="E3" s="369"/>
      <c r="F3" s="369"/>
      <c r="G3" s="369"/>
      <c r="H3" s="369"/>
      <c r="I3" s="369"/>
      <c r="J3" s="369"/>
      <c r="K3" s="145"/>
      <c r="L3" s="145"/>
      <c r="M3" s="145"/>
    </row>
    <row r="4" spans="1:16" ht="13.5" customHeight="1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72" t="s">
        <v>65</v>
      </c>
      <c r="L4" s="372"/>
      <c r="M4" s="372"/>
      <c r="N4" s="411" t="s">
        <v>69</v>
      </c>
      <c r="O4" s="411"/>
    </row>
    <row r="5" spans="1:16" ht="30.6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222" t="s">
        <v>231</v>
      </c>
      <c r="L5" s="456"/>
      <c r="M5" s="457"/>
      <c r="N5" s="411"/>
      <c r="O5" s="411"/>
    </row>
    <row r="6" spans="1:16" ht="6" customHeight="1">
      <c r="A6" s="50"/>
      <c r="B6" s="50"/>
      <c r="C6" s="50"/>
      <c r="D6" s="50"/>
      <c r="E6" s="50"/>
      <c r="F6" s="50"/>
      <c r="G6" s="50"/>
      <c r="H6" s="50"/>
      <c r="I6" s="50"/>
      <c r="J6" s="50"/>
      <c r="K6" s="2"/>
      <c r="L6" s="16"/>
      <c r="M6" s="2"/>
    </row>
    <row r="7" spans="1:16" ht="24" customHeight="1">
      <c r="A7" s="2"/>
      <c r="B7" s="2"/>
      <c r="C7" s="61" t="s">
        <v>38</v>
      </c>
      <c r="D7" s="62"/>
      <c r="E7" s="63" t="s">
        <v>229</v>
      </c>
      <c r="F7" s="62"/>
      <c r="G7" s="62"/>
      <c r="H7" s="64" t="s">
        <v>39</v>
      </c>
      <c r="I7" s="65"/>
      <c r="J7" s="2"/>
      <c r="K7" s="221"/>
      <c r="L7" s="373"/>
      <c r="M7" s="374"/>
    </row>
    <row r="8" spans="1:16" ht="9" customHeight="1">
      <c r="A8" s="2"/>
      <c r="B8" s="2"/>
      <c r="C8" s="372" t="s">
        <v>84</v>
      </c>
      <c r="D8" s="372"/>
      <c r="E8" s="372"/>
      <c r="F8" s="372"/>
      <c r="G8" s="372"/>
      <c r="H8" s="372"/>
      <c r="I8" s="372"/>
      <c r="J8" s="54"/>
      <c r="K8" s="190" t="s">
        <v>68</v>
      </c>
      <c r="L8" s="371" t="s">
        <v>66</v>
      </c>
      <c r="M8" s="371"/>
    </row>
    <row r="9" spans="1:16" ht="15.75" customHeight="1">
      <c r="A9" s="2"/>
      <c r="B9" s="2"/>
      <c r="C9" s="372"/>
      <c r="D9" s="372"/>
      <c r="E9" s="372"/>
      <c r="F9" s="372"/>
      <c r="G9" s="372"/>
      <c r="H9" s="372"/>
      <c r="I9" s="372"/>
      <c r="J9" s="54"/>
      <c r="K9" s="372" t="s">
        <v>67</v>
      </c>
      <c r="L9" s="372"/>
      <c r="M9" s="372"/>
    </row>
    <row r="10" spans="1:16" ht="20.100000000000001" customHeight="1">
      <c r="A10" s="370" t="s">
        <v>85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18"/>
      <c r="P10" s="1" t="str">
        <f>CONCATENATE(C7,D7,E7,F7,G7,H7,I7)</f>
        <v>UM- 6935 - UM/</v>
      </c>
    </row>
    <row r="11" spans="1:16" ht="18" customHeight="1">
      <c r="A11" s="147" t="s">
        <v>27</v>
      </c>
      <c r="B11" s="147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6" ht="29.25" customHeight="1">
      <c r="A12" s="54" t="s">
        <v>234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25" t="s">
        <v>237</v>
      </c>
      <c r="M12" s="2"/>
    </row>
    <row r="13" spans="1:16" ht="26.1" customHeight="1">
      <c r="A13" s="381" t="s">
        <v>235</v>
      </c>
      <c r="B13" s="381"/>
      <c r="C13" s="381"/>
      <c r="D13" s="381"/>
      <c r="E13" s="381"/>
      <c r="F13" s="381"/>
      <c r="G13" s="381"/>
      <c r="H13" s="381"/>
      <c r="I13" s="381"/>
      <c r="J13" s="381"/>
      <c r="K13" s="381"/>
      <c r="L13" s="235"/>
      <c r="M13" s="2"/>
    </row>
    <row r="14" spans="1:16" ht="12" customHeight="1">
      <c r="A14" s="223"/>
      <c r="B14" s="223"/>
      <c r="C14" s="223"/>
      <c r="D14" s="223"/>
      <c r="E14" s="223"/>
      <c r="F14" s="223"/>
      <c r="G14" s="223"/>
      <c r="H14" s="223"/>
      <c r="I14" s="223"/>
      <c r="J14" s="223"/>
      <c r="K14" s="223"/>
      <c r="L14" s="225" t="s">
        <v>237</v>
      </c>
      <c r="M14" s="2"/>
    </row>
    <row r="15" spans="1:16" ht="26.1" customHeight="1">
      <c r="A15" s="133" t="s">
        <v>236</v>
      </c>
      <c r="B15" s="133"/>
      <c r="C15" s="133"/>
      <c r="D15" s="133"/>
      <c r="E15" s="133"/>
      <c r="F15" s="133"/>
      <c r="G15" s="133"/>
      <c r="H15" s="133"/>
      <c r="I15" s="133"/>
      <c r="J15" s="133"/>
      <c r="K15" s="133"/>
      <c r="L15" s="224" t="str">
        <f>IF(L13="x","","X")</f>
        <v>X</v>
      </c>
      <c r="M15" s="2"/>
    </row>
    <row r="16" spans="1:16" s="2" customFormat="1" ht="8.1" customHeight="1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226"/>
    </row>
    <row r="17" spans="1:16" ht="21.9" customHeight="1">
      <c r="A17" s="383" t="s">
        <v>232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2" t="s">
        <v>36</v>
      </c>
      <c r="M17" s="382"/>
    </row>
    <row r="18" spans="1:16" ht="21.9" customHeight="1">
      <c r="A18" s="384" t="s">
        <v>233</v>
      </c>
      <c r="B18" s="384"/>
      <c r="C18" s="384"/>
      <c r="D18" s="384"/>
      <c r="E18" s="384"/>
      <c r="F18" s="384"/>
      <c r="G18" s="384"/>
      <c r="H18" s="384"/>
      <c r="I18" s="384"/>
      <c r="J18" s="384"/>
      <c r="K18" s="384"/>
      <c r="L18" s="382" t="s">
        <v>36</v>
      </c>
      <c r="M18" s="382"/>
      <c r="O18" s="87"/>
    </row>
    <row r="19" spans="1:16" ht="21.9" customHeight="1">
      <c r="A19" s="384" t="s">
        <v>239</v>
      </c>
      <c r="B19" s="384"/>
      <c r="C19" s="384"/>
      <c r="D19" s="384"/>
      <c r="E19" s="384"/>
      <c r="F19" s="384"/>
      <c r="G19" s="384"/>
      <c r="H19" s="384"/>
      <c r="I19" s="384"/>
      <c r="J19" s="384"/>
      <c r="K19" s="384"/>
      <c r="L19" s="382" t="s">
        <v>36</v>
      </c>
      <c r="M19" s="382"/>
      <c r="O19" s="87"/>
    </row>
    <row r="20" spans="1:16" ht="21.9" customHeight="1">
      <c r="A20" s="384" t="s">
        <v>240</v>
      </c>
      <c r="B20" s="384"/>
      <c r="C20" s="384"/>
      <c r="D20" s="384"/>
      <c r="E20" s="384"/>
      <c r="F20" s="384"/>
      <c r="G20" s="384"/>
      <c r="H20" s="384"/>
      <c r="I20" s="384"/>
      <c r="J20" s="384"/>
      <c r="K20" s="384"/>
      <c r="L20" s="382" t="s">
        <v>36</v>
      </c>
      <c r="M20" s="382"/>
      <c r="O20" s="87"/>
    </row>
    <row r="21" spans="1:16" ht="21.9" customHeight="1">
      <c r="A21" s="384" t="s">
        <v>242</v>
      </c>
      <c r="B21" s="384"/>
      <c r="C21" s="384"/>
      <c r="D21" s="384"/>
      <c r="E21" s="384"/>
      <c r="F21" s="384"/>
      <c r="G21" s="384"/>
      <c r="H21" s="384"/>
      <c r="I21" s="384"/>
      <c r="J21" s="384"/>
      <c r="K21" s="384"/>
      <c r="L21" s="385" t="str">
        <f>IF(L20="TAK","podaj liczbę grup defaworyzowanych",IF(L20="NIE",0,""))</f>
        <v/>
      </c>
      <c r="M21" s="385"/>
      <c r="O21" s="87"/>
    </row>
    <row r="22" spans="1:16" ht="21.9" customHeight="1">
      <c r="A22" s="386" t="s">
        <v>241</v>
      </c>
      <c r="B22" s="386"/>
      <c r="C22" s="386"/>
      <c r="D22" s="386"/>
      <c r="E22" s="386"/>
      <c r="F22" s="386"/>
      <c r="G22" s="386"/>
      <c r="H22" s="386"/>
      <c r="I22" s="386"/>
      <c r="J22" s="386"/>
      <c r="K22" s="386"/>
      <c r="L22" s="382" t="s">
        <v>36</v>
      </c>
      <c r="M22" s="382"/>
      <c r="O22" s="87"/>
    </row>
    <row r="23" spans="1:16" ht="21.9" customHeight="1">
      <c r="A23" s="384" t="s">
        <v>243</v>
      </c>
      <c r="B23" s="384"/>
      <c r="C23" s="384"/>
      <c r="D23" s="384"/>
      <c r="E23" s="384"/>
      <c r="F23" s="384"/>
      <c r="G23" s="384"/>
      <c r="H23" s="384"/>
      <c r="I23" s="384"/>
      <c r="J23" s="384"/>
      <c r="K23" s="384"/>
      <c r="L23" s="382" t="s">
        <v>36</v>
      </c>
      <c r="M23" s="382"/>
      <c r="O23" s="87"/>
    </row>
    <row r="24" spans="1:16" ht="21.9" customHeight="1">
      <c r="A24" s="384" t="s">
        <v>244</v>
      </c>
      <c r="B24" s="384"/>
      <c r="C24" s="384"/>
      <c r="D24" s="384"/>
      <c r="E24" s="384"/>
      <c r="F24" s="384"/>
      <c r="G24" s="384"/>
      <c r="H24" s="384"/>
      <c r="I24" s="384"/>
      <c r="J24" s="384"/>
      <c r="K24" s="384"/>
      <c r="L24" s="382" t="s">
        <v>36</v>
      </c>
      <c r="M24" s="382"/>
      <c r="O24" s="87"/>
    </row>
    <row r="25" spans="1:16" ht="6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P25" s="1" t="s">
        <v>128</v>
      </c>
    </row>
    <row r="26" spans="1:16" ht="18" customHeight="1">
      <c r="A26" s="119" t="s">
        <v>238</v>
      </c>
      <c r="B26" s="11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P26" s="1" t="s">
        <v>36</v>
      </c>
    </row>
    <row r="27" spans="1:16" ht="15.9" customHeight="1">
      <c r="A27" s="133" t="s">
        <v>246</v>
      </c>
      <c r="B27" s="133"/>
      <c r="C27" s="2"/>
      <c r="D27" s="2"/>
      <c r="E27" s="2"/>
      <c r="F27" s="236"/>
      <c r="G27" s="451"/>
      <c r="H27" s="452"/>
      <c r="I27" s="452"/>
      <c r="J27" s="453"/>
      <c r="K27" s="2"/>
      <c r="L27" s="2"/>
      <c r="M27" s="2"/>
    </row>
    <row r="28" spans="1:16" ht="15.9" customHeight="1">
      <c r="A28" s="133" t="s">
        <v>96</v>
      </c>
      <c r="B28" s="133"/>
      <c r="C28" s="2"/>
      <c r="D28" s="2"/>
      <c r="E28" s="2"/>
      <c r="F28" s="236"/>
      <c r="G28" s="423"/>
      <c r="H28" s="424"/>
      <c r="I28" s="424"/>
      <c r="J28" s="425"/>
      <c r="K28" s="2"/>
      <c r="L28" s="2"/>
      <c r="M28" s="2"/>
      <c r="P28" s="1" t="s">
        <v>127</v>
      </c>
    </row>
    <row r="29" spans="1:16" s="17" customFormat="1" ht="15.9" customHeight="1">
      <c r="A29" s="54" t="s">
        <v>458</v>
      </c>
      <c r="B29" s="54"/>
      <c r="C29" s="54"/>
      <c r="D29" s="54"/>
      <c r="E29" s="54"/>
      <c r="F29" s="54"/>
      <c r="G29" s="54"/>
      <c r="H29" s="54"/>
      <c r="I29" s="54"/>
      <c r="J29" s="54"/>
      <c r="K29" s="54" t="s">
        <v>247</v>
      </c>
      <c r="L29" s="54"/>
      <c r="M29" s="54"/>
      <c r="P29" s="17" t="s">
        <v>129</v>
      </c>
    </row>
    <row r="30" spans="1:16" ht="15.9" customHeight="1">
      <c r="A30" s="375"/>
      <c r="B30" s="376"/>
      <c r="C30" s="376"/>
      <c r="D30" s="376"/>
      <c r="E30" s="376"/>
      <c r="F30" s="376"/>
      <c r="G30" s="376"/>
      <c r="H30" s="376"/>
      <c r="I30" s="377"/>
      <c r="J30" s="2"/>
      <c r="K30" s="426"/>
      <c r="L30" s="427"/>
      <c r="M30" s="227"/>
      <c r="P30" s="1" t="s">
        <v>130</v>
      </c>
    </row>
    <row r="31" spans="1:16" ht="15.75" customHeight="1">
      <c r="A31" s="378"/>
      <c r="B31" s="379"/>
      <c r="C31" s="379"/>
      <c r="D31" s="379"/>
      <c r="E31" s="379"/>
      <c r="F31" s="379"/>
      <c r="G31" s="379"/>
      <c r="H31" s="379"/>
      <c r="I31" s="380"/>
      <c r="J31" s="2"/>
      <c r="K31" s="133" t="s">
        <v>97</v>
      </c>
      <c r="L31" s="133"/>
      <c r="M31" s="2"/>
      <c r="P31" s="1" t="s">
        <v>131</v>
      </c>
    </row>
    <row r="32" spans="1:16" ht="15.9" customHeight="1">
      <c r="A32" s="378"/>
      <c r="B32" s="379"/>
      <c r="C32" s="379"/>
      <c r="D32" s="379"/>
      <c r="E32" s="379"/>
      <c r="F32" s="379"/>
      <c r="G32" s="379"/>
      <c r="H32" s="379"/>
      <c r="I32" s="380"/>
      <c r="J32" s="2"/>
      <c r="K32" s="423"/>
      <c r="L32" s="425"/>
      <c r="M32" s="2"/>
      <c r="P32" s="1" t="s">
        <v>132</v>
      </c>
    </row>
    <row r="33" spans="1:16" ht="15.9" customHeight="1">
      <c r="A33" s="360"/>
      <c r="B33" s="361"/>
      <c r="C33" s="361"/>
      <c r="D33" s="361"/>
      <c r="E33" s="361"/>
      <c r="F33" s="361"/>
      <c r="G33" s="361"/>
      <c r="H33" s="361"/>
      <c r="I33" s="362"/>
      <c r="J33" s="2"/>
      <c r="K33" s="54"/>
      <c r="L33" s="54"/>
      <c r="M33" s="2"/>
    </row>
    <row r="34" spans="1:16" s="17" customFormat="1" ht="24" customHeight="1">
      <c r="A34" s="454" t="s">
        <v>253</v>
      </c>
      <c r="B34" s="454"/>
      <c r="C34" s="454"/>
      <c r="D34" s="454"/>
      <c r="E34" s="454"/>
      <c r="F34" s="454"/>
      <c r="G34" s="454"/>
      <c r="H34" s="454"/>
      <c r="I34" s="454"/>
      <c r="J34" s="454"/>
      <c r="K34" s="454"/>
      <c r="L34" s="454"/>
      <c r="M34" s="454"/>
      <c r="P34" s="17" t="s">
        <v>36</v>
      </c>
    </row>
    <row r="35" spans="1:16" ht="9.9" customHeight="1">
      <c r="A35" s="357" t="s">
        <v>86</v>
      </c>
      <c r="B35" s="358"/>
      <c r="C35" s="358"/>
      <c r="D35" s="359"/>
      <c r="E35" s="357" t="s">
        <v>87</v>
      </c>
      <c r="F35" s="358"/>
      <c r="G35" s="358"/>
      <c r="H35" s="358"/>
      <c r="I35" s="359"/>
      <c r="J35" s="357" t="s">
        <v>88</v>
      </c>
      <c r="K35" s="359"/>
      <c r="L35" s="357" t="s">
        <v>89</v>
      </c>
      <c r="M35" s="359"/>
      <c r="P35" s="1" t="s">
        <v>226</v>
      </c>
    </row>
    <row r="36" spans="1:16" ht="15" customHeight="1">
      <c r="A36" s="444" t="s">
        <v>51</v>
      </c>
      <c r="B36" s="445"/>
      <c r="C36" s="445"/>
      <c r="D36" s="446"/>
      <c r="E36" s="447" t="s">
        <v>36</v>
      </c>
      <c r="F36" s="448"/>
      <c r="G36" s="448"/>
      <c r="H36" s="448"/>
      <c r="I36" s="449"/>
      <c r="J36" s="360"/>
      <c r="K36" s="362"/>
      <c r="L36" s="360"/>
      <c r="M36" s="362"/>
      <c r="P36" s="1" t="s">
        <v>227</v>
      </c>
    </row>
    <row r="37" spans="1:16" ht="9.9" customHeight="1">
      <c r="A37" s="357" t="s">
        <v>90</v>
      </c>
      <c r="B37" s="358"/>
      <c r="C37" s="358"/>
      <c r="D37" s="359"/>
      <c r="E37" s="357" t="s">
        <v>91</v>
      </c>
      <c r="F37" s="358"/>
      <c r="G37" s="358"/>
      <c r="H37" s="358"/>
      <c r="I37" s="359"/>
      <c r="J37" s="357" t="s">
        <v>92</v>
      </c>
      <c r="K37" s="359"/>
      <c r="L37" s="357" t="s">
        <v>93</v>
      </c>
      <c r="M37" s="359"/>
    </row>
    <row r="38" spans="1:16" ht="15" customHeight="1">
      <c r="A38" s="363"/>
      <c r="B38" s="364"/>
      <c r="C38" s="364"/>
      <c r="D38" s="365"/>
      <c r="E38" s="366"/>
      <c r="F38" s="367"/>
      <c r="G38" s="367"/>
      <c r="H38" s="367"/>
      <c r="I38" s="368"/>
      <c r="J38" s="366"/>
      <c r="K38" s="368"/>
      <c r="L38" s="366"/>
      <c r="M38" s="368"/>
    </row>
    <row r="39" spans="1:16" ht="9.9" customHeight="1">
      <c r="A39" s="357" t="s">
        <v>94</v>
      </c>
      <c r="B39" s="358"/>
      <c r="C39" s="358"/>
      <c r="D39" s="359"/>
      <c r="E39" s="357" t="s">
        <v>95</v>
      </c>
      <c r="F39" s="358"/>
      <c r="G39" s="358"/>
      <c r="H39" s="358"/>
      <c r="I39" s="359"/>
      <c r="J39" s="357" t="s">
        <v>248</v>
      </c>
      <c r="K39" s="359"/>
      <c r="L39" s="357" t="s">
        <v>249</v>
      </c>
      <c r="M39" s="359"/>
    </row>
    <row r="40" spans="1:16" ht="15" customHeight="1">
      <c r="A40" s="390"/>
      <c r="B40" s="391"/>
      <c r="C40" s="391"/>
      <c r="D40" s="392"/>
      <c r="E40" s="366"/>
      <c r="F40" s="367"/>
      <c r="G40" s="367"/>
      <c r="H40" s="367"/>
      <c r="I40" s="368"/>
      <c r="J40" s="390"/>
      <c r="K40" s="392"/>
      <c r="L40" s="366"/>
      <c r="M40" s="368"/>
    </row>
    <row r="41" spans="1:16" ht="9.9" customHeight="1">
      <c r="A41" s="357" t="s">
        <v>250</v>
      </c>
      <c r="B41" s="358"/>
      <c r="C41" s="358"/>
      <c r="D41" s="358"/>
      <c r="E41" s="358"/>
      <c r="F41" s="358"/>
      <c r="G41" s="358"/>
      <c r="H41" s="358"/>
      <c r="I41" s="359"/>
      <c r="J41" s="357" t="s">
        <v>251</v>
      </c>
      <c r="K41" s="358"/>
      <c r="L41" s="358"/>
      <c r="M41" s="359"/>
    </row>
    <row r="42" spans="1:16" ht="15" customHeight="1">
      <c r="A42" s="360"/>
      <c r="B42" s="361"/>
      <c r="C42" s="361"/>
      <c r="D42" s="361"/>
      <c r="E42" s="361"/>
      <c r="F42" s="361"/>
      <c r="G42" s="361"/>
      <c r="H42" s="361"/>
      <c r="I42" s="362"/>
      <c r="J42" s="360"/>
      <c r="K42" s="361"/>
      <c r="L42" s="361"/>
      <c r="M42" s="362"/>
    </row>
    <row r="43" spans="1:16" s="17" customFormat="1" ht="20.100000000000001" customHeight="1">
      <c r="A43" s="54" t="s">
        <v>252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</row>
    <row r="44" spans="1:16" ht="9.9" customHeight="1">
      <c r="A44" s="357" t="s">
        <v>254</v>
      </c>
      <c r="B44" s="358"/>
      <c r="C44" s="358"/>
      <c r="D44" s="359"/>
      <c r="E44" s="357" t="s">
        <v>255</v>
      </c>
      <c r="F44" s="358"/>
      <c r="G44" s="358"/>
      <c r="H44" s="358"/>
      <c r="I44" s="359"/>
      <c r="J44" s="357" t="s">
        <v>256</v>
      </c>
      <c r="K44" s="359"/>
      <c r="L44" s="357" t="s">
        <v>257</v>
      </c>
      <c r="M44" s="359"/>
    </row>
    <row r="45" spans="1:16" ht="15" customHeight="1">
      <c r="A45" s="387" t="s">
        <v>36</v>
      </c>
      <c r="B45" s="388"/>
      <c r="C45" s="388"/>
      <c r="D45" s="389"/>
      <c r="E45" s="387" t="str">
        <f>IF(A45&lt;&gt;"Polska","nie dotyczy","(wybierz z listy)")</f>
        <v>nie dotyczy</v>
      </c>
      <c r="F45" s="388"/>
      <c r="G45" s="388"/>
      <c r="H45" s="388"/>
      <c r="I45" s="389"/>
      <c r="J45" s="355" t="str">
        <f>IF(A45="Polska","","nie dotyczy")</f>
        <v>nie dotyczy</v>
      </c>
      <c r="K45" s="356"/>
      <c r="L45" s="355" t="str">
        <f>IF(A45="Polska","","nie dotyczy")</f>
        <v>nie dotyczy</v>
      </c>
      <c r="M45" s="356"/>
    </row>
    <row r="46" spans="1:16" ht="9.9" customHeight="1">
      <c r="A46" s="357" t="s">
        <v>258</v>
      </c>
      <c r="B46" s="358"/>
      <c r="C46" s="358"/>
      <c r="D46" s="359"/>
      <c r="E46" s="357" t="s">
        <v>259</v>
      </c>
      <c r="F46" s="358"/>
      <c r="G46" s="358"/>
      <c r="H46" s="358"/>
      <c r="I46" s="359"/>
      <c r="J46" s="357" t="s">
        <v>260</v>
      </c>
      <c r="K46" s="359"/>
      <c r="L46" s="357" t="s">
        <v>261</v>
      </c>
      <c r="M46" s="359"/>
    </row>
    <row r="47" spans="1:16" ht="15" customHeight="1">
      <c r="A47" s="360"/>
      <c r="B47" s="361"/>
      <c r="C47" s="361"/>
      <c r="D47" s="362"/>
      <c r="E47" s="360"/>
      <c r="F47" s="361"/>
      <c r="G47" s="361"/>
      <c r="H47" s="361"/>
      <c r="I47" s="362"/>
      <c r="J47" s="360"/>
      <c r="K47" s="362"/>
      <c r="L47" s="360"/>
      <c r="M47" s="362"/>
    </row>
    <row r="48" spans="1:16" ht="9.9" customHeight="1">
      <c r="A48" s="357" t="s">
        <v>262</v>
      </c>
      <c r="B48" s="358"/>
      <c r="C48" s="358"/>
      <c r="D48" s="359"/>
      <c r="E48" s="357" t="s">
        <v>263</v>
      </c>
      <c r="F48" s="358"/>
      <c r="G48" s="358"/>
      <c r="H48" s="358"/>
      <c r="I48" s="359"/>
      <c r="J48" s="357" t="s">
        <v>264</v>
      </c>
      <c r="K48" s="359"/>
      <c r="L48" s="357" t="s">
        <v>265</v>
      </c>
      <c r="M48" s="359"/>
    </row>
    <row r="49" spans="1:15" ht="15" customHeight="1">
      <c r="A49" s="390"/>
      <c r="B49" s="391"/>
      <c r="C49" s="391"/>
      <c r="D49" s="392"/>
      <c r="E49" s="366"/>
      <c r="F49" s="367"/>
      <c r="G49" s="367"/>
      <c r="H49" s="367"/>
      <c r="I49" s="368"/>
      <c r="J49" s="390"/>
      <c r="K49" s="392"/>
      <c r="L49" s="366"/>
      <c r="M49" s="368"/>
    </row>
    <row r="50" spans="1:15" ht="9.9" customHeight="1">
      <c r="A50" s="357" t="s">
        <v>266</v>
      </c>
      <c r="B50" s="358"/>
      <c r="C50" s="358"/>
      <c r="D50" s="358"/>
      <c r="E50" s="358"/>
      <c r="F50" s="358"/>
      <c r="G50" s="358"/>
      <c r="H50" s="358"/>
      <c r="I50" s="359"/>
      <c r="J50" s="357" t="s">
        <v>267</v>
      </c>
      <c r="K50" s="358"/>
      <c r="L50" s="358"/>
      <c r="M50" s="359"/>
    </row>
    <row r="51" spans="1:15" ht="15" customHeight="1">
      <c r="A51" s="360"/>
      <c r="B51" s="361"/>
      <c r="C51" s="361"/>
      <c r="D51" s="361"/>
      <c r="E51" s="361"/>
      <c r="F51" s="361"/>
      <c r="G51" s="361"/>
      <c r="H51" s="361"/>
      <c r="I51" s="362"/>
      <c r="J51" s="360"/>
      <c r="K51" s="361"/>
      <c r="L51" s="361"/>
      <c r="M51" s="362"/>
    </row>
    <row r="52" spans="1:15" ht="15" customHeight="1">
      <c r="A52" s="450" t="s">
        <v>245</v>
      </c>
      <c r="B52" s="450"/>
      <c r="C52" s="450"/>
      <c r="D52" s="450"/>
      <c r="E52" s="450"/>
      <c r="F52" s="450"/>
      <c r="G52" s="450"/>
      <c r="H52" s="450"/>
      <c r="I52" s="450"/>
      <c r="J52" s="450"/>
      <c r="K52" s="450"/>
      <c r="L52" s="450"/>
      <c r="M52" s="450"/>
    </row>
    <row r="53" spans="1:15" ht="20.100000000000001" customHeight="1">
      <c r="A53" s="393" t="s">
        <v>268</v>
      </c>
      <c r="B53" s="393"/>
      <c r="C53" s="393"/>
      <c r="D53" s="393"/>
      <c r="E53" s="393"/>
      <c r="F53" s="393"/>
      <c r="G53" s="393"/>
      <c r="H53" s="393"/>
      <c r="I53" s="393"/>
      <c r="J53" s="393"/>
      <c r="K53" s="393"/>
      <c r="L53" s="393"/>
      <c r="M53" s="393"/>
    </row>
    <row r="54" spans="1:15" ht="15" customHeight="1">
      <c r="A54" s="238" t="s">
        <v>42</v>
      </c>
      <c r="B54" s="409" t="s">
        <v>269</v>
      </c>
      <c r="C54" s="409"/>
      <c r="D54" s="409"/>
      <c r="E54" s="409"/>
      <c r="F54" s="409"/>
      <c r="G54" s="409" t="s">
        <v>270</v>
      </c>
      <c r="H54" s="409"/>
      <c r="I54" s="409"/>
      <c r="J54" s="409"/>
      <c r="K54" s="409" t="s">
        <v>271</v>
      </c>
      <c r="L54" s="409"/>
      <c r="M54" s="409"/>
    </row>
    <row r="55" spans="1:15" ht="15.9" customHeight="1">
      <c r="A55" s="39" t="s">
        <v>272</v>
      </c>
      <c r="B55" s="410"/>
      <c r="C55" s="410"/>
      <c r="D55" s="410"/>
      <c r="E55" s="410"/>
      <c r="F55" s="410"/>
      <c r="G55" s="410"/>
      <c r="H55" s="410"/>
      <c r="I55" s="410"/>
      <c r="J55" s="410"/>
      <c r="K55" s="410"/>
      <c r="L55" s="410"/>
      <c r="M55" s="410"/>
    </row>
    <row r="56" spans="1:15" ht="15.9" customHeight="1">
      <c r="A56" s="39" t="s">
        <v>273</v>
      </c>
      <c r="B56" s="410"/>
      <c r="C56" s="410"/>
      <c r="D56" s="410"/>
      <c r="E56" s="410"/>
      <c r="F56" s="410"/>
      <c r="G56" s="410"/>
      <c r="H56" s="410"/>
      <c r="I56" s="410"/>
      <c r="J56" s="410"/>
      <c r="K56" s="410"/>
      <c r="L56" s="410"/>
      <c r="M56" s="410"/>
    </row>
    <row r="57" spans="1:15" ht="15.9" customHeight="1">
      <c r="A57" s="39" t="s">
        <v>274</v>
      </c>
      <c r="B57" s="410"/>
      <c r="C57" s="410"/>
      <c r="D57" s="410"/>
      <c r="E57" s="410"/>
      <c r="F57" s="410"/>
      <c r="G57" s="410"/>
      <c r="H57" s="410"/>
      <c r="I57" s="410"/>
      <c r="J57" s="410"/>
      <c r="K57" s="410"/>
      <c r="L57" s="410"/>
      <c r="M57" s="410"/>
    </row>
    <row r="58" spans="1:15" s="166" customFormat="1" ht="15.9" customHeight="1">
      <c r="A58" s="42" t="s">
        <v>57</v>
      </c>
      <c r="B58" s="410"/>
      <c r="C58" s="410"/>
      <c r="D58" s="410"/>
      <c r="E58" s="410"/>
      <c r="F58" s="410"/>
      <c r="G58" s="410"/>
      <c r="H58" s="410"/>
      <c r="I58" s="410"/>
      <c r="J58" s="410"/>
      <c r="K58" s="410"/>
      <c r="L58" s="410"/>
      <c r="M58" s="410"/>
    </row>
    <row r="59" spans="1:15" ht="9.9" customHeight="1">
      <c r="A59" s="237"/>
      <c r="B59" s="237"/>
      <c r="C59" s="237"/>
      <c r="D59" s="237"/>
      <c r="E59" s="237"/>
      <c r="F59" s="237"/>
      <c r="G59" s="237"/>
      <c r="H59" s="237"/>
      <c r="I59" s="237"/>
      <c r="J59" s="237"/>
      <c r="K59" s="237"/>
      <c r="L59" s="237"/>
      <c r="M59" s="237"/>
      <c r="O59" s="93" t="s">
        <v>70</v>
      </c>
    </row>
    <row r="60" spans="1:15" s="17" customFormat="1" ht="18" customHeight="1">
      <c r="A60" s="54" t="s">
        <v>275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O60" s="94" t="s">
        <v>71</v>
      </c>
    </row>
    <row r="61" spans="1:15" ht="9.9" customHeight="1">
      <c r="A61" s="357" t="s">
        <v>276</v>
      </c>
      <c r="B61" s="358"/>
      <c r="C61" s="358"/>
      <c r="D61" s="358"/>
      <c r="E61" s="358"/>
      <c r="F61" s="359"/>
      <c r="G61" s="357" t="s">
        <v>277</v>
      </c>
      <c r="H61" s="358"/>
      <c r="I61" s="358"/>
      <c r="J61" s="359"/>
      <c r="K61" s="357" t="s">
        <v>278</v>
      </c>
      <c r="L61" s="358"/>
      <c r="M61" s="359"/>
    </row>
    <row r="62" spans="1:15" ht="15.9" customHeight="1">
      <c r="A62" s="360"/>
      <c r="B62" s="361"/>
      <c r="C62" s="361"/>
      <c r="D62" s="361"/>
      <c r="E62" s="361"/>
      <c r="F62" s="362"/>
      <c r="G62" s="360"/>
      <c r="H62" s="361"/>
      <c r="I62" s="361"/>
      <c r="J62" s="362"/>
      <c r="K62" s="360"/>
      <c r="L62" s="361"/>
      <c r="M62" s="362"/>
    </row>
    <row r="63" spans="1:15" ht="9.9" customHeight="1">
      <c r="A63" s="357" t="s">
        <v>279</v>
      </c>
      <c r="B63" s="358"/>
      <c r="C63" s="358"/>
      <c r="D63" s="359"/>
      <c r="E63" s="357" t="s">
        <v>280</v>
      </c>
      <c r="F63" s="358"/>
      <c r="G63" s="358"/>
      <c r="H63" s="358"/>
      <c r="I63" s="359"/>
      <c r="J63" s="357" t="s">
        <v>281</v>
      </c>
      <c r="K63" s="359"/>
      <c r="L63" s="357" t="s">
        <v>282</v>
      </c>
      <c r="M63" s="359"/>
      <c r="O63" s="412"/>
    </row>
    <row r="64" spans="1:15" ht="15.9" customHeight="1">
      <c r="A64" s="387" t="s">
        <v>36</v>
      </c>
      <c r="B64" s="388"/>
      <c r="C64" s="388"/>
      <c r="D64" s="389"/>
      <c r="E64" s="387" t="str">
        <f>IF(A64&lt;&gt;"Polska","nie dotyczy","(wybierz z listy)")</f>
        <v>nie dotyczy</v>
      </c>
      <c r="F64" s="388"/>
      <c r="G64" s="388"/>
      <c r="H64" s="388"/>
      <c r="I64" s="389"/>
      <c r="J64" s="355" t="str">
        <f>IF(A64="Polska","","nie dotyczy")</f>
        <v>nie dotyczy</v>
      </c>
      <c r="K64" s="356"/>
      <c r="L64" s="355" t="str">
        <f>IF(A64="Polska","","nie dotyczy")</f>
        <v>nie dotyczy</v>
      </c>
      <c r="M64" s="356"/>
      <c r="O64" s="412"/>
    </row>
    <row r="65" spans="1:16" ht="9.9" customHeight="1">
      <c r="A65" s="357" t="s">
        <v>283</v>
      </c>
      <c r="B65" s="358"/>
      <c r="C65" s="358"/>
      <c r="D65" s="359"/>
      <c r="E65" s="357" t="s">
        <v>284</v>
      </c>
      <c r="F65" s="358"/>
      <c r="G65" s="358"/>
      <c r="H65" s="358"/>
      <c r="I65" s="359"/>
      <c r="J65" s="357" t="s">
        <v>285</v>
      </c>
      <c r="K65" s="359"/>
      <c r="L65" s="357" t="s">
        <v>286</v>
      </c>
      <c r="M65" s="359"/>
    </row>
    <row r="66" spans="1:16" ht="15.9" customHeight="1">
      <c r="A66" s="360"/>
      <c r="B66" s="361"/>
      <c r="C66" s="361"/>
      <c r="D66" s="362"/>
      <c r="E66" s="360"/>
      <c r="F66" s="361"/>
      <c r="G66" s="361"/>
      <c r="H66" s="361"/>
      <c r="I66" s="362"/>
      <c r="J66" s="360"/>
      <c r="K66" s="362"/>
      <c r="L66" s="360"/>
      <c r="M66" s="362"/>
    </row>
    <row r="67" spans="1:16" ht="9.9" customHeight="1">
      <c r="A67" s="357" t="s">
        <v>287</v>
      </c>
      <c r="B67" s="358"/>
      <c r="C67" s="358"/>
      <c r="D67" s="359"/>
      <c r="E67" s="357" t="s">
        <v>288</v>
      </c>
      <c r="F67" s="358"/>
      <c r="G67" s="358"/>
      <c r="H67" s="358"/>
      <c r="I67" s="359"/>
      <c r="J67" s="406" t="s">
        <v>289</v>
      </c>
      <c r="K67" s="407"/>
      <c r="L67" s="408" t="s">
        <v>290</v>
      </c>
      <c r="M67" s="405"/>
    </row>
    <row r="68" spans="1:16" ht="15.9" customHeight="1">
      <c r="A68" s="360"/>
      <c r="B68" s="361"/>
      <c r="C68" s="361"/>
      <c r="D68" s="362"/>
      <c r="E68" s="360"/>
      <c r="F68" s="361"/>
      <c r="G68" s="361"/>
      <c r="H68" s="361"/>
      <c r="I68" s="362"/>
      <c r="J68" s="397"/>
      <c r="K68" s="399"/>
      <c r="L68" s="397"/>
      <c r="M68" s="399"/>
    </row>
    <row r="69" spans="1:16" ht="12" customHeight="1">
      <c r="A69" s="400" t="s">
        <v>291</v>
      </c>
      <c r="B69" s="401"/>
      <c r="C69" s="401"/>
      <c r="D69" s="401"/>
      <c r="E69" s="401"/>
      <c r="F69" s="401"/>
      <c r="G69" s="401"/>
      <c r="H69" s="401"/>
      <c r="I69" s="402"/>
      <c r="J69" s="403" t="s">
        <v>292</v>
      </c>
      <c r="K69" s="404"/>
      <c r="L69" s="404"/>
      <c r="M69" s="405"/>
    </row>
    <row r="70" spans="1:16" ht="15.9" customHeight="1">
      <c r="A70" s="397"/>
      <c r="B70" s="398"/>
      <c r="C70" s="398"/>
      <c r="D70" s="398"/>
      <c r="E70" s="398"/>
      <c r="F70" s="398"/>
      <c r="G70" s="398"/>
      <c r="H70" s="398"/>
      <c r="I70" s="399"/>
      <c r="J70" s="397"/>
      <c r="K70" s="398"/>
      <c r="L70" s="398"/>
      <c r="M70" s="399"/>
    </row>
    <row r="71" spans="1:16" s="17" customFormat="1" ht="20.100000000000001" customHeight="1">
      <c r="A71" s="54" t="s">
        <v>293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</row>
    <row r="72" spans="1:16" ht="9.9" customHeight="1">
      <c r="A72" s="357" t="s">
        <v>294</v>
      </c>
      <c r="B72" s="358"/>
      <c r="C72" s="358"/>
      <c r="D72" s="358"/>
      <c r="E72" s="359"/>
      <c r="F72" s="357" t="s">
        <v>295</v>
      </c>
      <c r="G72" s="358"/>
      <c r="H72" s="358"/>
      <c r="I72" s="358"/>
      <c r="J72" s="359"/>
      <c r="K72" s="357" t="s">
        <v>296</v>
      </c>
      <c r="L72" s="358"/>
      <c r="M72" s="359"/>
    </row>
    <row r="73" spans="1:16" ht="15.9" customHeight="1">
      <c r="A73" s="360"/>
      <c r="B73" s="361"/>
      <c r="C73" s="361"/>
      <c r="D73" s="361"/>
      <c r="E73" s="362"/>
      <c r="F73" s="360"/>
      <c r="G73" s="361"/>
      <c r="H73" s="361"/>
      <c r="I73" s="361"/>
      <c r="J73" s="362"/>
      <c r="K73" s="360"/>
      <c r="L73" s="361"/>
      <c r="M73" s="362"/>
    </row>
    <row r="74" spans="1:16" ht="9.9" customHeight="1">
      <c r="A74" s="418" t="s">
        <v>297</v>
      </c>
      <c r="B74" s="419"/>
      <c r="C74" s="419"/>
      <c r="D74" s="419"/>
      <c r="E74" s="420"/>
      <c r="F74" s="418" t="s">
        <v>298</v>
      </c>
      <c r="G74" s="419"/>
      <c r="H74" s="419"/>
      <c r="I74" s="419"/>
      <c r="J74" s="419"/>
      <c r="K74" s="419"/>
      <c r="L74" s="419"/>
      <c r="M74" s="420"/>
    </row>
    <row r="75" spans="1:16" ht="15.9" customHeight="1">
      <c r="A75" s="394"/>
      <c r="B75" s="395"/>
      <c r="C75" s="395"/>
      <c r="D75" s="395"/>
      <c r="E75" s="396"/>
      <c r="F75" s="394"/>
      <c r="G75" s="395"/>
      <c r="H75" s="395"/>
      <c r="I75" s="395"/>
      <c r="J75" s="395"/>
      <c r="K75" s="395"/>
      <c r="L75" s="395"/>
      <c r="M75" s="396"/>
    </row>
    <row r="76" spans="1:16" ht="20.25" customHeight="1">
      <c r="A76" s="460" t="s">
        <v>190</v>
      </c>
      <c r="B76" s="460"/>
      <c r="C76" s="460"/>
      <c r="D76" s="460"/>
      <c r="E76" s="460"/>
      <c r="F76" s="460"/>
      <c r="G76" s="460"/>
      <c r="H76" s="460"/>
      <c r="I76" s="460"/>
      <c r="J76" s="460"/>
      <c r="K76" s="460"/>
      <c r="L76" s="460"/>
      <c r="M76" s="460"/>
    </row>
    <row r="77" spans="1:16" ht="20.100000000000001" customHeight="1">
      <c r="A77" s="461" t="s">
        <v>102</v>
      </c>
      <c r="B77" s="461"/>
      <c r="C77" s="461"/>
      <c r="D77" s="461"/>
      <c r="E77" s="461"/>
      <c r="F77" s="461"/>
      <c r="G77" s="461"/>
      <c r="H77" s="461"/>
      <c r="I77" s="461"/>
      <c r="J77" s="461"/>
      <c r="K77" s="461"/>
      <c r="L77" s="461"/>
      <c r="M77" s="461"/>
    </row>
    <row r="78" spans="1:16" s="17" customFormat="1" ht="24" customHeight="1">
      <c r="A78" s="228" t="s">
        <v>13</v>
      </c>
      <c r="B78" s="393" t="s">
        <v>107</v>
      </c>
      <c r="C78" s="393"/>
      <c r="D78" s="393"/>
      <c r="E78" s="433" t="s">
        <v>108</v>
      </c>
      <c r="F78" s="433"/>
      <c r="G78" s="433"/>
      <c r="H78" s="433"/>
      <c r="I78" s="433"/>
      <c r="J78" s="433"/>
      <c r="K78" s="433"/>
      <c r="L78" s="433"/>
      <c r="M78" s="433"/>
    </row>
    <row r="79" spans="1:16" s="17" customFormat="1" ht="24" customHeight="1">
      <c r="A79" s="228" t="s">
        <v>14</v>
      </c>
      <c r="B79" s="186" t="s">
        <v>103</v>
      </c>
      <c r="C79" s="462"/>
      <c r="D79" s="463"/>
      <c r="E79" s="15" t="s">
        <v>229</v>
      </c>
      <c r="F79" s="66"/>
      <c r="G79" s="187"/>
      <c r="H79" s="14" t="s">
        <v>39</v>
      </c>
      <c r="I79" s="59"/>
      <c r="J79" s="186"/>
      <c r="K79" s="186"/>
      <c r="L79" s="186"/>
      <c r="M79" s="186"/>
      <c r="P79" s="60" t="str">
        <f>CONCATENATE(C79,E79,F79,G79,H79,I79)</f>
        <v>- 6935 - UM/</v>
      </c>
    </row>
    <row r="80" spans="1:16" s="17" customFormat="1" ht="24" customHeight="1">
      <c r="A80" s="228" t="s">
        <v>15</v>
      </c>
      <c r="B80" s="464" t="s">
        <v>104</v>
      </c>
      <c r="C80" s="464"/>
      <c r="D80" s="464"/>
      <c r="E80" s="464"/>
      <c r="F80" s="464"/>
      <c r="G80" s="464"/>
      <c r="H80" s="464"/>
      <c r="I80" s="464"/>
      <c r="J80" s="465"/>
      <c r="K80" s="466"/>
      <c r="L80" s="186"/>
      <c r="M80" s="186"/>
    </row>
    <row r="81" spans="1:16" s="17" customFormat="1" ht="24" customHeight="1">
      <c r="A81" s="228" t="s">
        <v>16</v>
      </c>
      <c r="B81" s="393" t="s">
        <v>105</v>
      </c>
      <c r="C81" s="393"/>
      <c r="D81" s="393"/>
      <c r="E81" s="393"/>
      <c r="F81" s="393"/>
      <c r="G81" s="393"/>
      <c r="H81" s="393"/>
      <c r="I81" s="393"/>
      <c r="J81" s="393"/>
      <c r="K81" s="393"/>
      <c r="L81" s="430"/>
      <c r="M81" s="431"/>
    </row>
    <row r="82" spans="1:16" s="17" customFormat="1" ht="24" customHeight="1">
      <c r="A82" s="228" t="s">
        <v>17</v>
      </c>
      <c r="B82" s="393" t="s">
        <v>106</v>
      </c>
      <c r="C82" s="393"/>
      <c r="D82" s="393"/>
      <c r="E82" s="393"/>
      <c r="F82" s="393"/>
      <c r="G82" s="393"/>
      <c r="H82" s="393"/>
      <c r="I82" s="393"/>
      <c r="J82" s="393"/>
      <c r="K82" s="393"/>
      <c r="L82" s="430"/>
      <c r="M82" s="431"/>
    </row>
    <row r="83" spans="1:16" s="17" customFormat="1" ht="9.9" customHeight="1">
      <c r="A83" s="186"/>
      <c r="B83" s="186"/>
      <c r="C83" s="186"/>
      <c r="D83" s="186"/>
      <c r="E83" s="186"/>
      <c r="F83" s="186"/>
      <c r="G83" s="186"/>
      <c r="H83" s="186"/>
      <c r="I83" s="186"/>
      <c r="J83" s="186"/>
      <c r="K83" s="186"/>
      <c r="L83" s="186"/>
      <c r="M83" s="186"/>
    </row>
    <row r="84" spans="1:16" s="56" customFormat="1" ht="30" customHeight="1">
      <c r="A84" s="434" t="s">
        <v>302</v>
      </c>
      <c r="B84" s="434"/>
      <c r="C84" s="434"/>
      <c r="D84" s="434"/>
      <c r="E84" s="434"/>
      <c r="F84" s="434"/>
      <c r="G84" s="434"/>
      <c r="H84" s="434"/>
      <c r="I84" s="434"/>
      <c r="J84" s="434"/>
      <c r="K84" s="434"/>
      <c r="L84" s="434"/>
      <c r="M84" s="434"/>
    </row>
    <row r="85" spans="1:16" s="56" customFormat="1" ht="24" customHeight="1">
      <c r="A85" s="228" t="s">
        <v>13</v>
      </c>
      <c r="B85" s="393" t="s">
        <v>111</v>
      </c>
      <c r="C85" s="393"/>
      <c r="D85" s="393"/>
      <c r="E85" s="393"/>
      <c r="F85" s="393"/>
      <c r="G85" s="393"/>
      <c r="H85" s="393"/>
      <c r="I85" s="186"/>
      <c r="J85" s="58" t="s">
        <v>109</v>
      </c>
      <c r="K85" s="185" t="str">
        <f>IF(J80&lt;&gt;"",J80,"")</f>
        <v/>
      </c>
      <c r="L85" s="58" t="s">
        <v>110</v>
      </c>
      <c r="M85" s="239"/>
      <c r="O85" s="455" t="s">
        <v>540</v>
      </c>
    </row>
    <row r="86" spans="1:16" s="56" customFormat="1" ht="24" customHeight="1">
      <c r="A86" s="228" t="s">
        <v>14</v>
      </c>
      <c r="B86" s="393" t="s">
        <v>98</v>
      </c>
      <c r="C86" s="393"/>
      <c r="D86" s="393"/>
      <c r="E86" s="393"/>
      <c r="F86" s="393"/>
      <c r="G86" s="393"/>
      <c r="H86" s="393"/>
      <c r="I86" s="393"/>
      <c r="J86" s="393"/>
      <c r="K86" s="393"/>
      <c r="L86" s="430"/>
      <c r="M86" s="431"/>
      <c r="O86" s="455"/>
    </row>
    <row r="87" spans="1:16" s="56" customFormat="1" ht="24" customHeight="1">
      <c r="A87" s="228" t="s">
        <v>15</v>
      </c>
      <c r="B87" s="393" t="s">
        <v>99</v>
      </c>
      <c r="C87" s="393"/>
      <c r="D87" s="393"/>
      <c r="E87" s="393"/>
      <c r="F87" s="393"/>
      <c r="G87" s="393"/>
      <c r="H87" s="393"/>
      <c r="I87" s="393"/>
      <c r="J87" s="393"/>
      <c r="K87" s="393"/>
      <c r="L87" s="441">
        <f>L86-L88</f>
        <v>0</v>
      </c>
      <c r="M87" s="442"/>
      <c r="O87" s="455"/>
    </row>
    <row r="88" spans="1:16" s="17" customFormat="1" ht="24" customHeight="1">
      <c r="A88" s="229" t="s">
        <v>16</v>
      </c>
      <c r="B88" s="393" t="s">
        <v>100</v>
      </c>
      <c r="C88" s="393"/>
      <c r="D88" s="393"/>
      <c r="E88" s="393"/>
      <c r="F88" s="393"/>
      <c r="G88" s="393"/>
      <c r="H88" s="393"/>
      <c r="I88" s="393"/>
      <c r="J88" s="393"/>
      <c r="K88" s="393"/>
      <c r="L88" s="430"/>
      <c r="M88" s="431"/>
      <c r="O88" s="353" t="str">
        <f>IF(G27=1,"(wybierz z listy)","pozostaw to pole bez zmian")</f>
        <v>pozostaw to pole bez zmian</v>
      </c>
    </row>
    <row r="89" spans="1:16" s="17" customFormat="1" ht="24" customHeight="1">
      <c r="A89" s="228"/>
      <c r="B89" s="393" t="s">
        <v>133</v>
      </c>
      <c r="C89" s="393"/>
      <c r="D89" s="393"/>
      <c r="E89" s="393"/>
      <c r="F89" s="393"/>
      <c r="G89" s="393"/>
      <c r="H89" s="393"/>
      <c r="I89" s="393"/>
      <c r="J89" s="393"/>
      <c r="K89" s="393"/>
      <c r="L89" s="430"/>
      <c r="M89" s="431"/>
      <c r="O89" s="354"/>
    </row>
    <row r="90" spans="1:16" s="17" customFormat="1" ht="24" customHeight="1">
      <c r="A90" s="229" t="s">
        <v>17</v>
      </c>
      <c r="B90" s="393" t="s">
        <v>101</v>
      </c>
      <c r="C90" s="393"/>
      <c r="D90" s="393"/>
      <c r="E90" s="393"/>
      <c r="F90" s="393"/>
      <c r="G90" s="393"/>
      <c r="H90" s="393"/>
      <c r="I90" s="393"/>
      <c r="J90" s="393"/>
      <c r="K90" s="393"/>
      <c r="L90" s="414"/>
      <c r="M90" s="414"/>
      <c r="O90" s="354"/>
    </row>
    <row r="91" spans="1:16" s="17" customFormat="1" ht="24" customHeight="1">
      <c r="A91" s="228"/>
      <c r="B91" s="393" t="s">
        <v>112</v>
      </c>
      <c r="C91" s="393"/>
      <c r="D91" s="393"/>
      <c r="E91" s="393"/>
      <c r="F91" s="393"/>
      <c r="G91" s="393"/>
      <c r="H91" s="393"/>
      <c r="I91" s="393"/>
      <c r="J91" s="393"/>
      <c r="K91" s="393"/>
      <c r="L91" s="432" t="str">
        <f>IF(O88="TAK",L90,IF(O88="NIE",L90*0.6363,"podaj sumę wartości z pola 6.4.1 dla podmiotów współwn."))</f>
        <v>podaj sumę wartości z pola 6.4.1 dla podmiotów współwn.</v>
      </c>
      <c r="M91" s="432"/>
    </row>
    <row r="92" spans="1:16" s="17" customFormat="1" ht="24" customHeight="1">
      <c r="A92" s="228"/>
      <c r="B92" s="393" t="s">
        <v>113</v>
      </c>
      <c r="C92" s="393"/>
      <c r="D92" s="393"/>
      <c r="E92" s="393"/>
      <c r="F92" s="393"/>
      <c r="G92" s="393"/>
      <c r="H92" s="393"/>
      <c r="I92" s="393"/>
      <c r="J92" s="393"/>
      <c r="K92" s="393"/>
      <c r="L92" s="432" t="str">
        <f>IF(O88="TAK",0,IF(O88="NIE",L90-L91,"podaj sumę wartości z pola 6.4.2 dla podmiotów współwn."))</f>
        <v>podaj sumę wartości z pola 6.4.2 dla podmiotów współwn.</v>
      </c>
      <c r="M92" s="432"/>
      <c r="N92" s="89"/>
      <c r="O92" s="90"/>
    </row>
    <row r="93" spans="1:16" s="17" customFormat="1" ht="24" customHeight="1">
      <c r="A93" s="228" t="s">
        <v>6</v>
      </c>
      <c r="B93" s="393" t="s">
        <v>299</v>
      </c>
      <c r="C93" s="393"/>
      <c r="D93" s="393"/>
      <c r="E93" s="393"/>
      <c r="F93" s="393"/>
      <c r="G93" s="393"/>
      <c r="H93" s="393"/>
      <c r="I93" s="393"/>
      <c r="J93" s="393"/>
      <c r="K93" s="393"/>
      <c r="L93" s="432" t="str">
        <f>IF(O88="TAK",L88-L91,IF(O88="NIE",0,"podaj sumę wartości z pola 6.5 dla podmiotów współwn."))</f>
        <v>podaj sumę wartości z pola 6.5 dla podmiotów współwn.</v>
      </c>
      <c r="M93" s="432"/>
      <c r="N93" s="89"/>
      <c r="O93" s="90"/>
    </row>
    <row r="94" spans="1:16" s="17" customFormat="1" ht="24" customHeight="1">
      <c r="A94" s="228" t="s">
        <v>18</v>
      </c>
      <c r="B94" s="393" t="s">
        <v>151</v>
      </c>
      <c r="C94" s="393"/>
      <c r="D94" s="393"/>
      <c r="E94" s="393"/>
      <c r="F94" s="393"/>
      <c r="G94" s="393"/>
      <c r="H94" s="393"/>
      <c r="I94" s="393"/>
      <c r="J94" s="393"/>
      <c r="K94" s="393"/>
      <c r="L94" s="430"/>
      <c r="M94" s="431"/>
      <c r="N94" s="104"/>
      <c r="O94" s="103"/>
    </row>
    <row r="95" spans="1:16" s="17" customFormat="1" ht="24" customHeight="1">
      <c r="A95" s="228"/>
      <c r="B95" s="393" t="s">
        <v>300</v>
      </c>
      <c r="C95" s="393"/>
      <c r="D95" s="393"/>
      <c r="E95" s="393"/>
      <c r="F95" s="393"/>
      <c r="G95" s="393"/>
      <c r="H95" s="393"/>
      <c r="I95" s="393"/>
      <c r="J95" s="393"/>
      <c r="K95" s="393"/>
      <c r="L95" s="435"/>
      <c r="M95" s="436"/>
      <c r="N95" s="91"/>
      <c r="O95" s="92"/>
      <c r="P95" s="88"/>
    </row>
    <row r="96" spans="1:16" s="17" customFormat="1" ht="24" customHeight="1">
      <c r="A96" s="228"/>
      <c r="B96" s="393" t="s">
        <v>301</v>
      </c>
      <c r="C96" s="393"/>
      <c r="D96" s="393"/>
      <c r="E96" s="393"/>
      <c r="F96" s="393"/>
      <c r="G96" s="393"/>
      <c r="H96" s="393"/>
      <c r="I96" s="393"/>
      <c r="J96" s="393"/>
      <c r="K96" s="393"/>
      <c r="L96" s="435"/>
      <c r="M96" s="436"/>
      <c r="N96" s="437"/>
      <c r="O96" s="437"/>
    </row>
    <row r="97" spans="1:15" ht="9.9" customHeight="1">
      <c r="A97" s="229"/>
      <c r="B97" s="188"/>
      <c r="C97" s="188"/>
      <c r="D97" s="188"/>
      <c r="E97" s="188"/>
      <c r="F97" s="188"/>
      <c r="G97" s="188"/>
      <c r="H97" s="188"/>
      <c r="I97" s="188"/>
      <c r="J97" s="188"/>
      <c r="K97" s="188"/>
      <c r="L97" s="188"/>
      <c r="M97" s="188"/>
    </row>
    <row r="98" spans="1:15" s="17" customFormat="1" ht="30" customHeight="1">
      <c r="A98" s="421" t="s">
        <v>304</v>
      </c>
      <c r="B98" s="422"/>
      <c r="C98" s="422"/>
      <c r="D98" s="422"/>
      <c r="E98" s="422"/>
      <c r="F98" s="422"/>
      <c r="G98" s="422"/>
      <c r="H98" s="422"/>
      <c r="I98" s="422"/>
      <c r="J98" s="422"/>
      <c r="K98" s="422"/>
      <c r="L98" s="422"/>
      <c r="M98" s="422"/>
      <c r="N98" s="440" t="s">
        <v>303</v>
      </c>
      <c r="O98" s="440"/>
    </row>
    <row r="99" spans="1:15" ht="15.9" customHeight="1">
      <c r="A99" s="133" t="s">
        <v>305</v>
      </c>
      <c r="B99" s="119"/>
      <c r="C99" s="2"/>
      <c r="D99" s="2"/>
      <c r="E99" s="2"/>
      <c r="F99" s="428"/>
      <c r="G99" s="429"/>
      <c r="H99" s="2"/>
      <c r="I99" s="2"/>
      <c r="J99" s="2"/>
      <c r="K99" s="2"/>
      <c r="L99" s="2"/>
      <c r="M99" s="2"/>
      <c r="N99" s="440"/>
      <c r="O99" s="440"/>
    </row>
    <row r="100" spans="1:15" ht="15.9" customHeight="1">
      <c r="A100" s="133" t="s">
        <v>96</v>
      </c>
      <c r="B100" s="133"/>
      <c r="C100" s="2"/>
      <c r="D100" s="2"/>
      <c r="E100" s="2"/>
      <c r="F100" s="423"/>
      <c r="G100" s="424"/>
      <c r="H100" s="424"/>
      <c r="I100" s="424"/>
      <c r="J100" s="425"/>
      <c r="K100" s="2"/>
      <c r="L100" s="2"/>
      <c r="M100" s="2"/>
      <c r="N100" s="440"/>
      <c r="O100" s="440"/>
    </row>
    <row r="101" spans="1:15" ht="15.9" customHeight="1">
      <c r="A101" s="54" t="s">
        <v>306</v>
      </c>
      <c r="B101" s="54"/>
      <c r="C101" s="54"/>
      <c r="D101" s="54"/>
      <c r="E101" s="54"/>
      <c r="F101" s="54"/>
      <c r="G101" s="54"/>
      <c r="H101" s="54"/>
      <c r="I101" s="54"/>
      <c r="J101" s="54"/>
      <c r="K101" s="54" t="s">
        <v>247</v>
      </c>
      <c r="L101" s="54"/>
      <c r="M101" s="54"/>
      <c r="N101" s="440"/>
      <c r="O101" s="440"/>
    </row>
    <row r="102" spans="1:15" ht="15.9" customHeight="1">
      <c r="A102" s="375"/>
      <c r="B102" s="376"/>
      <c r="C102" s="376"/>
      <c r="D102" s="376"/>
      <c r="E102" s="376"/>
      <c r="F102" s="376"/>
      <c r="G102" s="376"/>
      <c r="H102" s="376"/>
      <c r="I102" s="377"/>
      <c r="J102" s="2"/>
      <c r="K102" s="426"/>
      <c r="L102" s="427"/>
      <c r="M102" s="227"/>
      <c r="N102" s="440"/>
      <c r="O102" s="440"/>
    </row>
    <row r="103" spans="1:15" ht="15.9" customHeight="1">
      <c r="A103" s="378"/>
      <c r="B103" s="379"/>
      <c r="C103" s="379"/>
      <c r="D103" s="379"/>
      <c r="E103" s="379"/>
      <c r="F103" s="379"/>
      <c r="G103" s="379"/>
      <c r="H103" s="379"/>
      <c r="I103" s="380"/>
      <c r="J103" s="2"/>
      <c r="K103" s="133" t="s">
        <v>97</v>
      </c>
      <c r="L103" s="133"/>
      <c r="M103" s="2"/>
      <c r="N103" s="440"/>
      <c r="O103" s="440"/>
    </row>
    <row r="104" spans="1:15" ht="15.9" customHeight="1">
      <c r="A104" s="378"/>
      <c r="B104" s="379"/>
      <c r="C104" s="379"/>
      <c r="D104" s="379"/>
      <c r="E104" s="379"/>
      <c r="F104" s="379"/>
      <c r="G104" s="379"/>
      <c r="H104" s="379"/>
      <c r="I104" s="380"/>
      <c r="J104" s="2"/>
      <c r="K104" s="458"/>
      <c r="L104" s="459"/>
      <c r="M104" s="2"/>
      <c r="N104" s="440"/>
      <c r="O104" s="440"/>
    </row>
    <row r="105" spans="1:15" ht="15.9" customHeight="1">
      <c r="A105" s="360"/>
      <c r="B105" s="361"/>
      <c r="C105" s="361"/>
      <c r="D105" s="361"/>
      <c r="E105" s="361"/>
      <c r="F105" s="361"/>
      <c r="G105" s="361"/>
      <c r="H105" s="361"/>
      <c r="I105" s="362"/>
      <c r="J105" s="2"/>
      <c r="K105" s="54"/>
      <c r="L105" s="54"/>
      <c r="M105" s="2"/>
      <c r="N105" s="440"/>
      <c r="O105" s="440"/>
    </row>
    <row r="106" spans="1:15" ht="24" customHeight="1">
      <c r="A106" s="231" t="s">
        <v>307</v>
      </c>
      <c r="B106" s="188"/>
      <c r="C106" s="188"/>
      <c r="D106" s="188"/>
      <c r="E106" s="188"/>
      <c r="F106" s="188"/>
      <c r="G106" s="188"/>
      <c r="H106" s="188"/>
      <c r="I106" s="188"/>
      <c r="J106" s="2"/>
      <c r="K106" s="54"/>
      <c r="L106" s="54"/>
      <c r="M106" s="2"/>
      <c r="O106" s="455" t="s">
        <v>541</v>
      </c>
    </row>
    <row r="107" spans="1:15" ht="24" customHeight="1">
      <c r="A107" s="232" t="s">
        <v>308</v>
      </c>
      <c r="B107" s="54" t="s">
        <v>98</v>
      </c>
      <c r="C107" s="54"/>
      <c r="D107" s="54"/>
      <c r="E107" s="54"/>
      <c r="F107" s="54"/>
      <c r="G107" s="54"/>
      <c r="H107" s="54"/>
      <c r="I107" s="54"/>
      <c r="J107" s="54"/>
      <c r="K107" s="54"/>
      <c r="L107" s="414"/>
      <c r="M107" s="414"/>
      <c r="O107" s="455"/>
    </row>
    <row r="108" spans="1:15" ht="24" customHeight="1">
      <c r="A108" s="232" t="s">
        <v>309</v>
      </c>
      <c r="B108" s="54" t="s">
        <v>99</v>
      </c>
      <c r="C108" s="54"/>
      <c r="D108" s="54"/>
      <c r="E108" s="54"/>
      <c r="F108" s="54"/>
      <c r="G108" s="54"/>
      <c r="H108" s="54"/>
      <c r="I108" s="54"/>
      <c r="J108" s="54"/>
      <c r="K108" s="54"/>
      <c r="L108" s="413">
        <f>L107-L109</f>
        <v>0</v>
      </c>
      <c r="M108" s="413"/>
      <c r="O108" s="455"/>
    </row>
    <row r="109" spans="1:15" s="55" customFormat="1" ht="24" customHeight="1">
      <c r="A109" s="233" t="s">
        <v>310</v>
      </c>
      <c r="B109" s="415" t="s">
        <v>100</v>
      </c>
      <c r="C109" s="415"/>
      <c r="D109" s="415"/>
      <c r="E109" s="415"/>
      <c r="F109" s="415"/>
      <c r="G109" s="415"/>
      <c r="H109" s="415"/>
      <c r="I109" s="415"/>
      <c r="J109" s="415"/>
      <c r="K109" s="415"/>
      <c r="L109" s="414"/>
      <c r="M109" s="414"/>
      <c r="O109" s="353" t="s">
        <v>36</v>
      </c>
    </row>
    <row r="110" spans="1:15" ht="24" customHeight="1">
      <c r="A110" s="232"/>
      <c r="B110" s="54" t="s">
        <v>311</v>
      </c>
      <c r="C110" s="54"/>
      <c r="D110" s="54"/>
      <c r="E110" s="54"/>
      <c r="F110" s="54"/>
      <c r="G110" s="54"/>
      <c r="H110" s="54"/>
      <c r="I110" s="54"/>
      <c r="J110" s="54"/>
      <c r="K110" s="54"/>
      <c r="L110" s="414"/>
      <c r="M110" s="414"/>
      <c r="O110" s="354"/>
    </row>
    <row r="111" spans="1:15" s="55" customFormat="1" ht="24" customHeight="1">
      <c r="A111" s="233" t="s">
        <v>312</v>
      </c>
      <c r="B111" s="415" t="s">
        <v>101</v>
      </c>
      <c r="C111" s="415"/>
      <c r="D111" s="415"/>
      <c r="E111" s="415"/>
      <c r="F111" s="415"/>
      <c r="G111" s="415"/>
      <c r="H111" s="415"/>
      <c r="I111" s="415"/>
      <c r="J111" s="415"/>
      <c r="K111" s="415"/>
      <c r="L111" s="414"/>
      <c r="M111" s="414"/>
      <c r="O111" s="354"/>
    </row>
    <row r="112" spans="1:15" ht="24" customHeight="1">
      <c r="A112" s="232"/>
      <c r="B112" s="54" t="s">
        <v>313</v>
      </c>
      <c r="C112" s="54"/>
      <c r="D112" s="54"/>
      <c r="E112" s="54"/>
      <c r="F112" s="54"/>
      <c r="G112" s="54"/>
      <c r="H112" s="54"/>
      <c r="I112" s="54"/>
      <c r="J112" s="54"/>
      <c r="K112" s="54"/>
      <c r="L112" s="413">
        <f>IF(O109="TAK",L111,L111*0.6363)</f>
        <v>0</v>
      </c>
      <c r="M112" s="413"/>
    </row>
    <row r="113" spans="1:16" ht="24" customHeight="1">
      <c r="A113" s="232"/>
      <c r="B113" s="54" t="s">
        <v>314</v>
      </c>
      <c r="C113" s="54"/>
      <c r="D113" s="54"/>
      <c r="E113" s="54"/>
      <c r="F113" s="54"/>
      <c r="G113" s="54"/>
      <c r="H113" s="54"/>
      <c r="I113" s="54"/>
      <c r="J113" s="54"/>
      <c r="K113" s="54"/>
      <c r="L113" s="413">
        <f>IF(O109="TAK",0,L111-L112)</f>
        <v>0</v>
      </c>
      <c r="M113" s="413"/>
    </row>
    <row r="114" spans="1:16" ht="24" customHeight="1">
      <c r="A114" s="232" t="s">
        <v>315</v>
      </c>
      <c r="B114" s="393" t="s">
        <v>316</v>
      </c>
      <c r="C114" s="393"/>
      <c r="D114" s="393"/>
      <c r="E114" s="393"/>
      <c r="F114" s="393"/>
      <c r="G114" s="393"/>
      <c r="H114" s="393"/>
      <c r="I114" s="393"/>
      <c r="J114" s="393"/>
      <c r="K114" s="393"/>
      <c r="L114" s="413">
        <f>IF(O109="NIE",0,L109-L112)</f>
        <v>0</v>
      </c>
      <c r="M114" s="413"/>
    </row>
    <row r="115" spans="1:16" s="55" customFormat="1" ht="24" customHeight="1">
      <c r="A115" s="229" t="s">
        <v>317</v>
      </c>
      <c r="B115" s="416" t="s">
        <v>151</v>
      </c>
      <c r="C115" s="416"/>
      <c r="D115" s="416"/>
      <c r="E115" s="416"/>
      <c r="F115" s="416"/>
      <c r="G115" s="416"/>
      <c r="H115" s="416"/>
      <c r="I115" s="416"/>
      <c r="J115" s="416"/>
      <c r="K115" s="416"/>
      <c r="L115" s="414"/>
      <c r="M115" s="414"/>
      <c r="N115" s="104"/>
      <c r="O115" s="103"/>
    </row>
    <row r="116" spans="1:16" s="17" customFormat="1" ht="24" customHeight="1">
      <c r="A116" s="232"/>
      <c r="B116" s="438" t="s">
        <v>318</v>
      </c>
      <c r="C116" s="439"/>
      <c r="D116" s="439"/>
      <c r="E116" s="439"/>
      <c r="F116" s="439"/>
      <c r="G116" s="439"/>
      <c r="H116" s="439"/>
      <c r="I116" s="439"/>
      <c r="J116" s="439"/>
      <c r="K116" s="439"/>
      <c r="L116" s="443"/>
      <c r="M116" s="443"/>
      <c r="N116" s="91"/>
      <c r="O116" s="92"/>
      <c r="P116" s="86"/>
    </row>
    <row r="117" spans="1:16" s="55" customFormat="1" ht="24" customHeight="1">
      <c r="A117" s="229"/>
      <c r="B117" s="416" t="s">
        <v>319</v>
      </c>
      <c r="C117" s="417"/>
      <c r="D117" s="417"/>
      <c r="E117" s="417"/>
      <c r="F117" s="417"/>
      <c r="G117" s="417"/>
      <c r="H117" s="417"/>
      <c r="I117" s="417"/>
      <c r="J117" s="417"/>
      <c r="K117" s="417"/>
      <c r="L117" s="443"/>
      <c r="M117" s="443"/>
      <c r="N117" s="437"/>
      <c r="O117" s="437"/>
    </row>
    <row r="118" spans="1:16" s="10" customFormat="1" ht="15.9" customHeight="1"/>
  </sheetData>
  <sheetProtection algorithmName="SHA-512" hashValue="pT23wXsvkbdi/jrfXWBTp9ahI9PAPVlHWxlzXQOR8Se6ZWu0mwJ5MU+sw4oFOwZ+kEJWj098Bi02fc4TsHhhzQ==" saltValue="trbroemnn1ZwCpXS1Dc5Lw==" spinCount="100000" sheet="1" objects="1" scenarios="1" formatCells="0" formatColumns="0" formatRows="0" insertRows="0" deleteRows="0" sort="0" autoFilter="0" pivotTables="0"/>
  <mergeCells count="213">
    <mergeCell ref="O106:O108"/>
    <mergeCell ref="O85:O87"/>
    <mergeCell ref="L5:M5"/>
    <mergeCell ref="K104:L104"/>
    <mergeCell ref="K56:M56"/>
    <mergeCell ref="B114:K114"/>
    <mergeCell ref="L114:M114"/>
    <mergeCell ref="K62:M62"/>
    <mergeCell ref="A61:F61"/>
    <mergeCell ref="A62:F62"/>
    <mergeCell ref="G61:J61"/>
    <mergeCell ref="G62:J62"/>
    <mergeCell ref="K61:M61"/>
    <mergeCell ref="B57:F57"/>
    <mergeCell ref="G57:J57"/>
    <mergeCell ref="K57:M57"/>
    <mergeCell ref="B58:F58"/>
    <mergeCell ref="G58:J58"/>
    <mergeCell ref="K58:M58"/>
    <mergeCell ref="A76:M76"/>
    <mergeCell ref="A77:M77"/>
    <mergeCell ref="C79:D79"/>
    <mergeCell ref="B80:I80"/>
    <mergeCell ref="J80:K80"/>
    <mergeCell ref="A23:K23"/>
    <mergeCell ref="L23:M23"/>
    <mergeCell ref="A24:K24"/>
    <mergeCell ref="L24:M24"/>
    <mergeCell ref="A52:M52"/>
    <mergeCell ref="G28:J28"/>
    <mergeCell ref="G27:J27"/>
    <mergeCell ref="A34:M34"/>
    <mergeCell ref="J48:K48"/>
    <mergeCell ref="L48:M48"/>
    <mergeCell ref="J49:K49"/>
    <mergeCell ref="L49:M49"/>
    <mergeCell ref="A50:I50"/>
    <mergeCell ref="J50:M50"/>
    <mergeCell ref="A51:I51"/>
    <mergeCell ref="J51:M51"/>
    <mergeCell ref="A35:D35"/>
    <mergeCell ref="A45:D45"/>
    <mergeCell ref="E45:I45"/>
    <mergeCell ref="J45:K45"/>
    <mergeCell ref="J37:K37"/>
    <mergeCell ref="A44:D44"/>
    <mergeCell ref="L44:M44"/>
    <mergeCell ref="E40:I40"/>
    <mergeCell ref="L37:M37"/>
    <mergeCell ref="K30:L30"/>
    <mergeCell ref="K32:L32"/>
    <mergeCell ref="A37:D37"/>
    <mergeCell ref="E37:I37"/>
    <mergeCell ref="E44:I44"/>
    <mergeCell ref="J44:K44"/>
    <mergeCell ref="A36:D36"/>
    <mergeCell ref="A39:D39"/>
    <mergeCell ref="E39:I39"/>
    <mergeCell ref="J39:K39"/>
    <mergeCell ref="L39:M39"/>
    <mergeCell ref="A40:D40"/>
    <mergeCell ref="E36:I36"/>
    <mergeCell ref="J36:K36"/>
    <mergeCell ref="L36:M36"/>
    <mergeCell ref="N117:O117"/>
    <mergeCell ref="B116:K116"/>
    <mergeCell ref="N96:O96"/>
    <mergeCell ref="N98:O105"/>
    <mergeCell ref="L86:M86"/>
    <mergeCell ref="B86:K86"/>
    <mergeCell ref="B87:K87"/>
    <mergeCell ref="B88:K88"/>
    <mergeCell ref="L87:M87"/>
    <mergeCell ref="L88:M88"/>
    <mergeCell ref="B89:K89"/>
    <mergeCell ref="B90:K90"/>
    <mergeCell ref="B91:K91"/>
    <mergeCell ref="B92:K92"/>
    <mergeCell ref="B94:K94"/>
    <mergeCell ref="B95:K95"/>
    <mergeCell ref="B96:K96"/>
    <mergeCell ref="L116:M116"/>
    <mergeCell ref="L117:M117"/>
    <mergeCell ref="L107:M107"/>
    <mergeCell ref="L109:M109"/>
    <mergeCell ref="L110:M110"/>
    <mergeCell ref="L113:M113"/>
    <mergeCell ref="L115:M115"/>
    <mergeCell ref="F99:G99"/>
    <mergeCell ref="L89:M89"/>
    <mergeCell ref="L90:M90"/>
    <mergeCell ref="B93:K93"/>
    <mergeCell ref="L93:M93"/>
    <mergeCell ref="B78:D78"/>
    <mergeCell ref="E78:M78"/>
    <mergeCell ref="A84:M84"/>
    <mergeCell ref="B85:H85"/>
    <mergeCell ref="L91:M91"/>
    <mergeCell ref="L92:M92"/>
    <mergeCell ref="L94:M94"/>
    <mergeCell ref="L95:M95"/>
    <mergeCell ref="L96:M96"/>
    <mergeCell ref="L82:M82"/>
    <mergeCell ref="L81:M81"/>
    <mergeCell ref="B81:K81"/>
    <mergeCell ref="B82:K82"/>
    <mergeCell ref="N4:O5"/>
    <mergeCell ref="O63:O64"/>
    <mergeCell ref="L108:M108"/>
    <mergeCell ref="L111:M111"/>
    <mergeCell ref="L112:M112"/>
    <mergeCell ref="B109:K109"/>
    <mergeCell ref="B111:K111"/>
    <mergeCell ref="B115:K115"/>
    <mergeCell ref="B117:K117"/>
    <mergeCell ref="F74:M74"/>
    <mergeCell ref="A98:M98"/>
    <mergeCell ref="F100:J100"/>
    <mergeCell ref="A102:I105"/>
    <mergeCell ref="K102:L102"/>
    <mergeCell ref="A72:E72"/>
    <mergeCell ref="F72:J72"/>
    <mergeCell ref="K72:M72"/>
    <mergeCell ref="A73:E73"/>
    <mergeCell ref="F73:J73"/>
    <mergeCell ref="K73:M73"/>
    <mergeCell ref="A74:E74"/>
    <mergeCell ref="A67:D67"/>
    <mergeCell ref="E67:I67"/>
    <mergeCell ref="A68:D68"/>
    <mergeCell ref="B55:F55"/>
    <mergeCell ref="G55:J55"/>
    <mergeCell ref="K55:M55"/>
    <mergeCell ref="B56:F56"/>
    <mergeCell ref="G56:J56"/>
    <mergeCell ref="A63:D63"/>
    <mergeCell ref="E63:I63"/>
    <mergeCell ref="J63:K63"/>
    <mergeCell ref="L63:M63"/>
    <mergeCell ref="A75:E75"/>
    <mergeCell ref="F75:M75"/>
    <mergeCell ref="A70:I70"/>
    <mergeCell ref="J70:M70"/>
    <mergeCell ref="A69:I69"/>
    <mergeCell ref="J69:M69"/>
    <mergeCell ref="J66:K66"/>
    <mergeCell ref="L66:M66"/>
    <mergeCell ref="L68:M68"/>
    <mergeCell ref="J68:K68"/>
    <mergeCell ref="J67:K67"/>
    <mergeCell ref="E68:I68"/>
    <mergeCell ref="A66:D66"/>
    <mergeCell ref="E66:I66"/>
    <mergeCell ref="L67:M67"/>
    <mergeCell ref="A64:D64"/>
    <mergeCell ref="E64:I64"/>
    <mergeCell ref="J64:K64"/>
    <mergeCell ref="L64:M64"/>
    <mergeCell ref="A65:D65"/>
    <mergeCell ref="A46:D46"/>
    <mergeCell ref="E46:I46"/>
    <mergeCell ref="J46:K46"/>
    <mergeCell ref="L46:M46"/>
    <mergeCell ref="E65:I65"/>
    <mergeCell ref="J65:K65"/>
    <mergeCell ref="L65:M65"/>
    <mergeCell ref="A47:D47"/>
    <mergeCell ref="E47:I47"/>
    <mergeCell ref="J47:K47"/>
    <mergeCell ref="L47:M47"/>
    <mergeCell ref="A48:D48"/>
    <mergeCell ref="E48:I48"/>
    <mergeCell ref="A49:D49"/>
    <mergeCell ref="E49:I49"/>
    <mergeCell ref="A53:M53"/>
    <mergeCell ref="B54:F54"/>
    <mergeCell ref="G54:J54"/>
    <mergeCell ref="K54:M54"/>
    <mergeCell ref="A2:J5"/>
    <mergeCell ref="A10:M10"/>
    <mergeCell ref="L8:M8"/>
    <mergeCell ref="C8:I9"/>
    <mergeCell ref="K9:M9"/>
    <mergeCell ref="K4:M4"/>
    <mergeCell ref="L7:M7"/>
    <mergeCell ref="A30:I33"/>
    <mergeCell ref="E35:I35"/>
    <mergeCell ref="J35:K35"/>
    <mergeCell ref="L35:M35"/>
    <mergeCell ref="A13:K13"/>
    <mergeCell ref="L17:M17"/>
    <mergeCell ref="L18:M18"/>
    <mergeCell ref="A17:K17"/>
    <mergeCell ref="A18:K18"/>
    <mergeCell ref="A19:K19"/>
    <mergeCell ref="L19:M19"/>
    <mergeCell ref="A20:K20"/>
    <mergeCell ref="L20:M20"/>
    <mergeCell ref="A21:K21"/>
    <mergeCell ref="L21:M21"/>
    <mergeCell ref="A22:K22"/>
    <mergeCell ref="L22:M22"/>
    <mergeCell ref="L45:M45"/>
    <mergeCell ref="A41:I41"/>
    <mergeCell ref="A42:I42"/>
    <mergeCell ref="J41:M41"/>
    <mergeCell ref="J42:M42"/>
    <mergeCell ref="A38:D38"/>
    <mergeCell ref="E38:I38"/>
    <mergeCell ref="J38:K38"/>
    <mergeCell ref="L38:M38"/>
    <mergeCell ref="J40:K40"/>
    <mergeCell ref="L40:M40"/>
  </mergeCells>
  <conditionalFormatting sqref="L90:M90">
    <cfRule type="cellIs" dxfId="2" priority="5" operator="greaterThan">
      <formula>$L$91+$L$92</formula>
    </cfRule>
  </conditionalFormatting>
  <conditionalFormatting sqref="L114:M114">
    <cfRule type="cellIs" dxfId="1" priority="2" operator="greaterThan">
      <formula>$L$109-$L$111</formula>
    </cfRule>
  </conditionalFormatting>
  <conditionalFormatting sqref="L111:M111">
    <cfRule type="cellIs" dxfId="0" priority="1" operator="greaterThan">
      <formula>$L$91+$L$92</formula>
    </cfRule>
  </conditionalFormatting>
  <dataValidations xWindow="810" yWindow="550" count="48">
    <dataValidation type="list" allowBlank="1" showInputMessage="1" showErrorMessage="1" sqref="L17">
      <formula1>"(wybierz z listy), złożenie wniosku, korekta wniosku, wycofanie wniosku w części"</formula1>
    </dataValidation>
    <dataValidation type="list" allowBlank="1" showInputMessage="1" showErrorMessage="1" errorTitle="Błąd!" error="W tym polu można wpisać tylko liczbę całkowitą - w zakresie od &quot;01&quot; do &quot;16&quot;" sqref="F79">
      <formula1>"01,02,03,04,05,06,07,08,09,10,11,12,13,14,15,16"</formula1>
    </dataValidation>
    <dataValidation type="whole" allowBlank="1" showInputMessage="1" showErrorMessage="1" errorTitle="Błąd!" error="W tym polu można wpisać tylko liczbę całkowitą - w zakresie od &quot;14&quot; do &quot;24&quot;" sqref="I79">
      <formula1>14</formula1>
      <formula2>24</formula2>
    </dataValidation>
    <dataValidation operator="greaterThanOrEqual" allowBlank="1" showInputMessage="1" showErrorMessage="1" sqref="L7"/>
    <dataValidation type="date" operator="greaterThanOrEqual" allowBlank="1" showInputMessage="1" showErrorMessage="1" errorTitle="Błąd!" error="W tym polu można wpisać tylko datę - równą lub większą od &quot;01-01-2014&quot;" sqref="K7">
      <formula1>41640</formula1>
    </dataValidation>
    <dataValidation type="whole" operator="greaterThanOrEqual" allowBlank="1" showInputMessage="1" showErrorMessage="1" sqref="L5">
      <formula1>0</formula1>
    </dataValidation>
    <dataValidation type="whole" allowBlank="1" showInputMessage="1" showErrorMessage="1" errorTitle="Błąd!" error="W tym polu można wpisać tylko liczbę całkowitą - w zakresie od &quot;000000001&quot; do &quot;999999999&quot; (dziewięciocyfrową, większą od &quot;0&quot;)" sqref="K104:L104 F100:J100 K32:L32 G28:J28 F27:F28">
      <formula1>1</formula1>
      <formula2>999999999</formula2>
    </dataValidation>
    <dataValidation type="whole" allowBlank="1" showInputMessage="1" showErrorMessage="1" errorTitle="Błąd!" error="W tym polu można wpisać tylko liczbę całkowitą - w zakresie od &quot;00001&quot; do &quot;99999&quot; (pięciocyfrową, większą od &quot;0&quot;)" sqref="M30 M102">
      <formula1>1</formula1>
      <formula2>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K102:L102 K30:L30">
      <formula1>1</formula1>
      <formula2>9999999999</formula2>
    </dataValidation>
    <dataValidation type="list" allowBlank="1" showInputMessage="1" showErrorMessage="1" sqref="E36:I36 E45:I45 E64:I64">
      <formula1>"(wybierz z listy),dolnośląskie,kujawsko-pomorskie,lubelskie,lubuskie,łódzkie,małopolskie,mazowieckie,opolskie,podkarpackie,podlaskie,pomorskie,śląskie,świętokrzyskie,warmińsko-mazurskie,wielkopolskie,zachodniopomorskie,nie dotyczy"</formula1>
    </dataValidation>
    <dataValidation type="whole" operator="greaterThan" allowBlank="1" showErrorMessage="1" errorTitle="Błąd!" error="W tym polu można wpisać tylko liczbę całkowitą - większą od &quot;0&quot;_x000a_Przy czym nr 1 jest zarezerwowany dla LGD wiodącej" promptTitle="Uwaga!" prompt="Należy przypisać kolejne numery partnerom projektu współpracy (LGD), ubiegającym się wspólnie o przyznanie pomocy, przy rezerwacji nr 1 dla LGD umocowanej do działania w imieniu pozostałych LGD (wymienionej w sekcji II. A.)" sqref="F99:G99">
      <formula1>0</formula1>
    </dataValidation>
    <dataValidation allowBlank="1" showInputMessage="1" showErrorMessage="1" promptTitle="Uwaga! Aby powrócić..." prompt="...do stanu sprzed wykonania niepożądanych zmian neleży skorzystać z przycisku &quot;Cofnij&quot; (mała, granatowa strzałka na pasku w lewym, górnym rogu ekranu) lub na klawiaturze wybrać kombinację klawiszy [Ctrl]+[Z]. Czynność tę można powtarzać." sqref="N4:O5"/>
    <dataValidation type="list" allowBlank="1" showInputMessage="1" showErrorMessage="1" sqref="A45:D45 A64:D64">
      <formula1>"(wybierz z listy),Austria,Belgia,Bułgaria,Chorwacja,Cypr,Czechy,Dania,Estonia,Finlandia,Francja,Grecja,Hiszpania,Holandia,Irlandia,Litwa,Luksemburg,Łotwa,Malta,Niemcy,Polska,Portugalia,Rumunia,Słowacja,Słowenia,Szwecja,Węgry,Wielka Brytania,Włochy"</formula1>
    </dataValidation>
    <dataValidation type="list" allowBlank="1" showInputMessage="1" showErrorMessage="1" sqref="L18">
      <formula1>"(wybierz z listy),płatność pośrednia,płatność końcowa"</formula1>
    </dataValidation>
    <dataValidation allowBlank="1" showErrorMessage="1" sqref="O63:O64"/>
    <dataValidation type="decimal" operator="greaterThanOrEqual" allowBlank="1" showInputMessage="1" showErrorMessage="1" sqref="L81:M81 L112:M112 L91:M91">
      <formula1>0</formula1>
    </dataValidation>
    <dataValidation type="date" operator="greaterThanOrEqual" allowBlank="1" showInputMessage="1" showErrorMessage="1" errorTitle="Błąd!" error="Data końcowa podawanego przedziału czasowego musi być późniejsza, niż data początkowa" sqref="M85">
      <formula1>K85</formula1>
    </dataValidation>
    <dataValidation type="textLength" operator="equal" allowBlank="1" showInputMessage="1" showErrorMessage="1" errorTitle="Błąd!" error="W tym polu można wprowadzić tylko liczbę całkowitą w zakresie od &quot;00001&quot; do &quot;99999&quot;" sqref="C79:D79 G79">
      <formula1>5</formula1>
    </dataValidation>
    <dataValidation type="date" operator="equal" allowBlank="1" showInputMessage="1" showErrorMessage="1" sqref="K85">
      <formula1>J80</formula1>
    </dataValidation>
    <dataValidation type="date" operator="greaterThan" allowBlank="1" showInputMessage="1" showErrorMessage="1" sqref="J80:K80">
      <formula1>42370</formula1>
    </dataValidation>
    <dataValidation allowBlank="1" showDropDown="1" showInputMessage="1" showErrorMessage="1" sqref="B96:K96"/>
    <dataValidation type="decimal" operator="greaterThanOrEqual" allowBlank="1" showInputMessage="1" showErrorMessage="1" errorTitle="Błąd!" error="W tym polu można wpisać tylko liczbę - równą lub większą od 0" sqref="L96:M96 L86:M86 L107:M107 L117:M117">
      <formula1>0</formula1>
    </dataValidation>
    <dataValidation type="decimal" operator="lessThanOrEqual" allowBlank="1" showInputMessage="1" showErrorMessage="1" errorTitle="Błąd!" error="Kwota kosztów kwalifikowalnych nie może być wyższa niż koszty całkowite etapu." sqref="L88:M88 L109:M109">
      <formula1>L86</formula1>
    </dataValidation>
    <dataValidation type="decimal" operator="equal" allowBlank="1" showInputMessage="1" showErrorMessage="1" errorTitle="Błąd!" error="Kwota kosztów niekwalifikowalnych stanowi różnicę kosztów całkowitych (pkt. 6.1) i kosztów kwalifikowalnych (pkt. 6.3)" sqref="L108:M108">
      <formula1>L107-L109</formula1>
    </dataValidation>
    <dataValidation type="decimal" operator="lessThanOrEqual" allowBlank="1" showInputMessage="1" showErrorMessage="1" errorTitle="Błąd!" error="Koszty inwestycyjne (4.1) są częścią kosztów kwalifikowalnych (4), więc nie mogą być od nich wyższe" sqref="L89:M89">
      <formula1>L88</formula1>
    </dataValidation>
    <dataValidation type="decimal" operator="equal" allowBlank="1" showInputMessage="1" showErrorMessage="1" errorTitle="Błąd!" error="Kwota kosztów niekwalifikowalnych stanowi różnicę kosztów całkowitych (pkt. 2) i kosztów kwalifikowalnych (pkt. 4)" sqref="L87:M87">
      <formula1>L86-L88</formula1>
    </dataValidation>
    <dataValidation type="decimal" operator="lessThanOrEqual" allowBlank="1" showInputMessage="1" showErrorMessage="1" errorTitle="Błąd!" error="Koszty inwestycyjne (8.1) są częścią kosztów kwalifikowalnych (8), więc nie mogą być od nich wyższe" sqref="L110:M110">
      <formula1>L109</formula1>
    </dataValidation>
    <dataValidation allowBlank="1" showInputMessage="1" showErrorMessage="1" errorTitle="Błąd!" error="Pole wypełniane &quot;ręcznie&quot; przez pracownika UM." sqref="D7 F7:G7 I7"/>
    <dataValidation type="whole" allowBlank="1" showInputMessage="1" showErrorMessage="1" errorTitle="Błąd!" error="Wpisz pięciocyfrowy numer kodu pocztowego bez znaku &quot;-&quot;." sqref="A38:D38">
      <formula1>1</formula1>
      <formula2>99999</formula2>
    </dataValidation>
    <dataValidation type="decimal" operator="lessThanOrEqual" allowBlank="1" showInputMessage="1" showErrorMessage="1" errorTitle="Błąd!" error="Kwota pomocy dla danego etapu nie może być wyższa niż kwota pomocy dla całej operacji." sqref="L82:M82">
      <formula1>L81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6.3.1)" sqref="L115:M115">
      <formula1>L110</formula1>
    </dataValidation>
    <dataValidation type="decimal" operator="lessThanOrEqual" allowBlank="1" showInputMessage="1" showErrorMessage="1" errorTitle="Błąd!" error="W tym polu można wpisać tylko liczbę - równą lub większą od 0" sqref="L95:M95 L116:M116">
      <formula1>L94</formula1>
    </dataValidation>
    <dataValidation type="list" allowBlank="1" showDropDown="1" showInputMessage="1" showErrorMessage="1" sqref="L15:L16">
      <formula1>"x,X"</formula1>
    </dataValidation>
    <dataValidation type="list" allowBlank="1" showDropDown="1" showInputMessage="1" showErrorMessage="1" errorTitle="Błąd!" error="W polu 1.1 można wpisać tylko wartość &quot;X&quot;" promptTitle="Uwaga!" prompt="Po wpisaniu &quot;X&quot; w polu 1.1 wartość z pola 1.2 zostanie automatycznie usunięta._x000a_Po wyczyszczeniu pola 1.1 znak &quot;X&quot; zostanie automatycznie wpisany do pola 1.2." sqref="L13">
      <formula1>"x,X"</formula1>
    </dataValidation>
    <dataValidation type="list" allowBlank="1" showInputMessage="1" showErrorMessage="1" errorTitle="Błąd!" error="W tym polu można wpisać tylko wartość &quot;TAK&quot; lub &quot;NIE&quot;" sqref="L19:M20 L22:M22">
      <formula1>"(wybierz z listy),TAK,NIE"</formula1>
    </dataValidation>
    <dataValidation type="whole" operator="greaterThanOrEqual" allowBlank="1" showInputMessage="1" showErrorMessage="1" errorTitle="Błąd!" error="W tym polu można wpisać tylko liczbę całkowitą, większą lub równą &quot;0&quot;" sqref="L21:M21">
      <formula1>0</formula1>
    </dataValidation>
    <dataValidation type="whole" operator="greaterThanOrEqual" allowBlank="1" showInputMessage="1" showErrorMessage="1" errorTitle="Błąd!" error="W tym polu można wpisać tylko liczbę całkowitą, większą lub równą &quot;1&quot;" sqref="G27:J27">
      <formula1>1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polecenie Wstaw." sqref="O59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60"/>
    <dataValidation type="list" allowBlank="1" showInputMessage="1" showErrorMessage="1" errorTitle="Błąd!" error="W tym polu można wpisać tylko wartość &quot;TAK&quot;, &quot;NIE&quot; albo &quot;ND&quot;" sqref="L23:M24">
      <formula1>"(wybierz z listy),TAK,NIE,ND"</formula1>
    </dataValidation>
    <dataValidation type="decimal" operator="lessThanOrEqual" allowBlank="1" showInputMessage="1" showErrorMessage="1" errorTitle="Błąd!" error="Wnioskowana kwota pomocy, dotycząca kosztów inwestycyjnych nie może być wyższa od całkowitej kwoty kosztów inwestycyjnych (pkt. 4.1.)" sqref="L94:M94">
      <formula1>L90</formula1>
    </dataValidation>
    <dataValidation type="list" allowBlank="1" showInputMessage="1" showErrorMessage="1" sqref="O109">
      <formula1>"(wybierz z listy),TAK,NIE"</formula1>
    </dataValidation>
    <dataValidation type="decimal" operator="greaterThanOrEqual" allowBlank="1" showInputMessage="1" showErrorMessage="1" errorTitle="Błąd!" error="Suma środków EFRROW oraz krajowych powinna być równa wnioskowanej kwocie pomocy." sqref="L113:M113 L92:M92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6.3)." sqref="L114:M114">
      <formula1>0</formula1>
    </dataValidation>
    <dataValidation type="decimal" operator="greaterThanOrEqual" allowBlank="1" showInputMessage="1" showErrorMessage="1" errorTitle="Błąd!" error="Suma środków EFRROW oraz wkładu własnego Beneficjenta będącego JSFP powinna być równa kwocie kosztów kwalifikowalnych (4.)." sqref="L93:M93">
      <formula1>0</formula1>
    </dataValidation>
    <dataValidation type="list" allowBlank="1" showInputMessage="1" showErrorMessage="1" sqref="O88">
      <formula1>"pozostaw to pole bez zmian,(wybierz z listy),TAK,NIE"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4_x000a_W przypadku JSFP kwota ta nie może być wyższa niż 63,63% kosztów kwalifikowalnych" sqref="L90:M90">
      <formula1>IF(O88="TAK",L88*0.6363,L88)</formula1>
    </dataValidation>
    <dataValidation type="decimal" operator="lessThanOrEqual" allowBlank="1" showInputMessage="1" showErrorMessage="1" errorTitle="Błąd!" error="Wnioskowana kwota pomocy nie może być wyższa od kwoty kosztów kwalifikowalnych, określonej w pkt. 6.3_x000a_W przypadku JSFP kwota ta nie może być wyższa niż 63,63% kosztów kwalifikowalnych" sqref="L111:M111">
      <formula1>IF(O109="TAK",L109*0.6363,L109)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8" orientation="portrait" cellComments="asDisplayed" r:id="rId1"/>
  <headerFooter>
    <oddFooter>&amp;L&amp;9PROW 2014-2020_19.2/4z&amp;R&amp;9Strona &amp;P z &amp;N</oddFooter>
  </headerFooter>
  <rowBreaks count="2" manualBreakCount="2">
    <brk id="52" max="12" man="1"/>
    <brk id="97" max="12" man="1"/>
  </rowBreaks>
  <colBreaks count="1" manualBreakCount="1">
    <brk id="13" max="103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2.88671875" style="318" customWidth="1"/>
    <col min="2" max="2" width="27.33203125" style="318" customWidth="1"/>
    <col min="3" max="3" width="13.6640625" style="318" customWidth="1"/>
    <col min="4" max="4" width="33.44140625" style="319" customWidth="1"/>
    <col min="5" max="5" width="13.6640625" style="320" customWidth="1"/>
    <col min="6" max="6" width="8.109375" style="320" customWidth="1"/>
    <col min="7" max="7" width="7.5546875" style="320" customWidth="1"/>
    <col min="8" max="8" width="11.6640625" style="320" customWidth="1"/>
    <col min="9" max="9" width="13.33203125" style="320" customWidth="1"/>
    <col min="10" max="11" width="18.6640625" style="320" customWidth="1"/>
    <col min="12" max="12" width="20.6640625" style="320" customWidth="1"/>
    <col min="13" max="13" width="6.6640625" style="318" customWidth="1"/>
    <col min="14" max="14" width="12.6640625" style="318" customWidth="1"/>
    <col min="15" max="16384" width="9.109375" style="318"/>
  </cols>
  <sheetData>
    <row r="1" spans="1:12">
      <c r="K1" s="630" t="s">
        <v>228</v>
      </c>
      <c r="L1" s="631"/>
    </row>
    <row r="2" spans="1:12">
      <c r="A2" s="632" t="s">
        <v>493</v>
      </c>
      <c r="B2" s="632"/>
      <c r="C2" s="632"/>
      <c r="D2" s="632"/>
      <c r="E2" s="632"/>
      <c r="F2" s="632"/>
      <c r="G2" s="632"/>
      <c r="H2" s="632"/>
      <c r="I2" s="632"/>
      <c r="J2" s="632"/>
      <c r="K2" s="632"/>
      <c r="L2" s="632"/>
    </row>
    <row r="3" spans="1:12" ht="30" customHeight="1">
      <c r="A3" s="633" t="s">
        <v>508</v>
      </c>
      <c r="B3" s="633"/>
      <c r="C3" s="633"/>
      <c r="D3" s="633"/>
      <c r="E3" s="633"/>
      <c r="F3" s="633"/>
      <c r="G3" s="633"/>
      <c r="H3" s="633"/>
      <c r="I3" s="633"/>
      <c r="J3" s="633"/>
      <c r="K3" s="633"/>
      <c r="L3" s="633"/>
    </row>
    <row r="4" spans="1:12" ht="18" customHeight="1">
      <c r="A4" s="634" t="s">
        <v>494</v>
      </c>
      <c r="B4" s="634"/>
      <c r="C4" s="635"/>
      <c r="D4" s="636"/>
      <c r="E4" s="321"/>
      <c r="F4" s="321"/>
      <c r="G4" s="321"/>
      <c r="H4" s="321"/>
      <c r="I4" s="321"/>
      <c r="J4" s="321"/>
      <c r="K4" s="321"/>
      <c r="L4" s="321"/>
    </row>
    <row r="5" spans="1:12" ht="6.75" customHeight="1">
      <c r="A5" s="322"/>
      <c r="B5" s="323"/>
      <c r="C5" s="322"/>
      <c r="D5" s="322"/>
      <c r="E5" s="321"/>
      <c r="F5" s="324"/>
      <c r="G5" s="324"/>
      <c r="H5" s="324"/>
      <c r="I5" s="324"/>
      <c r="J5" s="324"/>
      <c r="K5" s="324"/>
      <c r="L5" s="324"/>
    </row>
    <row r="6" spans="1:12" ht="48">
      <c r="A6" s="618" t="s">
        <v>11</v>
      </c>
      <c r="B6" s="325" t="s">
        <v>495</v>
      </c>
      <c r="C6" s="158" t="s">
        <v>496</v>
      </c>
      <c r="D6" s="158" t="s">
        <v>497</v>
      </c>
      <c r="E6" s="325" t="s">
        <v>498</v>
      </c>
      <c r="F6" s="158" t="s">
        <v>499</v>
      </c>
      <c r="G6" s="158" t="s">
        <v>500</v>
      </c>
      <c r="H6" s="158" t="s">
        <v>501</v>
      </c>
      <c r="I6" s="158" t="s">
        <v>502</v>
      </c>
      <c r="J6" s="158" t="s">
        <v>503</v>
      </c>
      <c r="K6" s="158" t="s">
        <v>504</v>
      </c>
      <c r="L6" s="158" t="s">
        <v>505</v>
      </c>
    </row>
    <row r="7" spans="1:12" ht="12.75" customHeight="1">
      <c r="A7" s="619"/>
      <c r="B7" s="326">
        <v>1</v>
      </c>
      <c r="C7" s="326">
        <v>2</v>
      </c>
      <c r="D7" s="326">
        <v>3</v>
      </c>
      <c r="E7" s="326">
        <v>4</v>
      </c>
      <c r="F7" s="326">
        <v>5</v>
      </c>
      <c r="G7" s="326">
        <v>6</v>
      </c>
      <c r="H7" s="326">
        <v>7</v>
      </c>
      <c r="I7" s="326" t="s">
        <v>506</v>
      </c>
      <c r="J7" s="326">
        <v>9</v>
      </c>
      <c r="K7" s="326">
        <v>10</v>
      </c>
      <c r="L7" s="326">
        <v>11</v>
      </c>
    </row>
    <row r="8" spans="1:12" ht="18" customHeight="1">
      <c r="A8" s="234">
        <v>1</v>
      </c>
      <c r="B8" s="42"/>
      <c r="C8" s="42"/>
      <c r="D8" s="327"/>
      <c r="E8" s="328"/>
      <c r="F8" s="328"/>
      <c r="G8" s="329"/>
      <c r="H8" s="329"/>
      <c r="I8" s="344"/>
      <c r="J8" s="42"/>
      <c r="K8" s="42"/>
      <c r="L8" s="44"/>
    </row>
    <row r="9" spans="1:12" s="330" customFormat="1" ht="18" customHeight="1">
      <c r="A9" s="234">
        <v>2</v>
      </c>
      <c r="B9" s="42"/>
      <c r="C9" s="42"/>
      <c r="D9" s="327"/>
      <c r="E9" s="42"/>
      <c r="F9" s="42"/>
      <c r="G9" s="329"/>
      <c r="H9" s="329"/>
      <c r="I9" s="344">
        <f t="shared" ref="I9:I17" si="0">IF(G9*H9&gt;0,G9*H9,0)</f>
        <v>0</v>
      </c>
      <c r="J9" s="42"/>
      <c r="K9" s="42"/>
      <c r="L9" s="44"/>
    </row>
    <row r="10" spans="1:12" s="330" customFormat="1" ht="18" customHeight="1">
      <c r="A10" s="234">
        <v>3</v>
      </c>
      <c r="B10" s="42"/>
      <c r="C10" s="42"/>
      <c r="D10" s="327"/>
      <c r="E10" s="42"/>
      <c r="F10" s="42"/>
      <c r="G10" s="329"/>
      <c r="H10" s="329"/>
      <c r="I10" s="344">
        <f t="shared" si="0"/>
        <v>0</v>
      </c>
      <c r="J10" s="42"/>
      <c r="K10" s="42"/>
      <c r="L10" s="44"/>
    </row>
    <row r="11" spans="1:12" s="330" customFormat="1" ht="18" customHeight="1">
      <c r="A11" s="234">
        <v>4</v>
      </c>
      <c r="B11" s="42"/>
      <c r="C11" s="42"/>
      <c r="D11" s="327"/>
      <c r="E11" s="42"/>
      <c r="F11" s="42"/>
      <c r="G11" s="329"/>
      <c r="H11" s="329"/>
      <c r="I11" s="344">
        <f t="shared" si="0"/>
        <v>0</v>
      </c>
      <c r="J11" s="42"/>
      <c r="K11" s="42"/>
      <c r="L11" s="44"/>
    </row>
    <row r="12" spans="1:12" s="330" customFormat="1" ht="18" customHeight="1">
      <c r="A12" s="234">
        <v>5</v>
      </c>
      <c r="B12" s="42"/>
      <c r="C12" s="42"/>
      <c r="D12" s="44"/>
      <c r="E12" s="42"/>
      <c r="F12" s="42"/>
      <c r="G12" s="329"/>
      <c r="H12" s="329"/>
      <c r="I12" s="344">
        <f t="shared" si="0"/>
        <v>0</v>
      </c>
      <c r="J12" s="42"/>
      <c r="K12" s="42"/>
      <c r="L12" s="44"/>
    </row>
    <row r="13" spans="1:12" s="330" customFormat="1" ht="18" customHeight="1">
      <c r="A13" s="234">
        <v>6</v>
      </c>
      <c r="B13" s="42"/>
      <c r="C13" s="42"/>
      <c r="D13" s="44"/>
      <c r="E13" s="42"/>
      <c r="F13" s="42"/>
      <c r="G13" s="329"/>
      <c r="H13" s="329"/>
      <c r="I13" s="344">
        <f t="shared" si="0"/>
        <v>0</v>
      </c>
      <c r="J13" s="42"/>
      <c r="K13" s="42"/>
      <c r="L13" s="44"/>
    </row>
    <row r="14" spans="1:12" s="330" customFormat="1" ht="18" customHeight="1">
      <c r="A14" s="234">
        <v>7</v>
      </c>
      <c r="B14" s="42"/>
      <c r="C14" s="42"/>
      <c r="D14" s="44"/>
      <c r="E14" s="42"/>
      <c r="F14" s="42"/>
      <c r="G14" s="329"/>
      <c r="H14" s="329"/>
      <c r="I14" s="344">
        <f t="shared" si="0"/>
        <v>0</v>
      </c>
      <c r="J14" s="42"/>
      <c r="K14" s="42"/>
      <c r="L14" s="44"/>
    </row>
    <row r="15" spans="1:12" s="330" customFormat="1" ht="18" customHeight="1">
      <c r="A15" s="234">
        <v>8</v>
      </c>
      <c r="B15" s="42"/>
      <c r="C15" s="42"/>
      <c r="D15" s="44"/>
      <c r="E15" s="42"/>
      <c r="F15" s="42"/>
      <c r="G15" s="329"/>
      <c r="H15" s="329"/>
      <c r="I15" s="344">
        <f t="shared" si="0"/>
        <v>0</v>
      </c>
      <c r="J15" s="42"/>
      <c r="K15" s="42"/>
      <c r="L15" s="44"/>
    </row>
    <row r="16" spans="1:12" s="330" customFormat="1" ht="18" customHeight="1">
      <c r="A16" s="234">
        <v>9</v>
      </c>
      <c r="B16" s="42"/>
      <c r="C16" s="42"/>
      <c r="D16" s="44"/>
      <c r="E16" s="42"/>
      <c r="F16" s="42"/>
      <c r="G16" s="329"/>
      <c r="H16" s="329"/>
      <c r="I16" s="344">
        <f t="shared" si="0"/>
        <v>0</v>
      </c>
      <c r="J16" s="42"/>
      <c r="K16" s="42"/>
      <c r="L16" s="44"/>
    </row>
    <row r="17" spans="1:14" s="331" customFormat="1" ht="18" customHeight="1">
      <c r="A17" s="234" t="s">
        <v>57</v>
      </c>
      <c r="B17" s="42"/>
      <c r="C17" s="42"/>
      <c r="D17" s="44"/>
      <c r="E17" s="42"/>
      <c r="F17" s="42"/>
      <c r="G17" s="329"/>
      <c r="H17" s="329"/>
      <c r="I17" s="344">
        <f t="shared" si="0"/>
        <v>0</v>
      </c>
      <c r="J17" s="42"/>
      <c r="K17" s="42"/>
      <c r="L17" s="44"/>
    </row>
    <row r="18" spans="1:14" s="339" customFormat="1" ht="18" customHeight="1">
      <c r="A18" s="332"/>
      <c r="B18" s="333"/>
      <c r="C18" s="333"/>
      <c r="D18" s="334"/>
      <c r="E18" s="335"/>
      <c r="F18" s="336"/>
      <c r="G18" s="337"/>
      <c r="H18" s="346" t="s">
        <v>126</v>
      </c>
      <c r="I18" s="345">
        <f ca="1">SUM(I8:OFFSET(Razem_IX_A19,-1,0))</f>
        <v>0</v>
      </c>
      <c r="J18" s="338"/>
      <c r="K18" s="338"/>
      <c r="L18" s="338"/>
      <c r="N18" s="97" t="s">
        <v>70</v>
      </c>
    </row>
    <row r="19" spans="1:14" s="339" customFormat="1" ht="18" customHeight="1">
      <c r="A19" s="249"/>
      <c r="B19" s="340"/>
      <c r="C19" s="340"/>
      <c r="D19" s="294"/>
      <c r="E19" s="341"/>
      <c r="F19" s="309"/>
      <c r="G19" s="342"/>
      <c r="H19" s="342"/>
      <c r="I19" s="342"/>
      <c r="J19" s="343"/>
      <c r="K19" s="343"/>
      <c r="L19" s="343"/>
      <c r="N19" s="134" t="s">
        <v>71</v>
      </c>
    </row>
    <row r="20" spans="1:14" ht="72" customHeight="1">
      <c r="A20" s="623"/>
      <c r="B20" s="624"/>
      <c r="C20" s="625"/>
      <c r="D20" s="295"/>
      <c r="E20" s="627"/>
      <c r="F20" s="628"/>
      <c r="G20" s="628"/>
      <c r="H20" s="629"/>
      <c r="I20" s="295"/>
      <c r="J20" s="343"/>
      <c r="K20" s="343"/>
      <c r="L20" s="343"/>
    </row>
    <row r="21" spans="1:14" ht="19.5" customHeight="1">
      <c r="A21" s="589" t="s">
        <v>446</v>
      </c>
      <c r="B21" s="589"/>
      <c r="C21" s="589"/>
      <c r="D21" s="347"/>
      <c r="E21" s="626" t="s">
        <v>447</v>
      </c>
      <c r="F21" s="626"/>
      <c r="G21" s="626"/>
      <c r="H21" s="626"/>
      <c r="I21" s="348"/>
      <c r="J21" s="348"/>
      <c r="K21" s="348"/>
      <c r="L21" s="348"/>
    </row>
    <row r="22" spans="1:14">
      <c r="A22" s="620" t="s">
        <v>507</v>
      </c>
      <c r="B22" s="621"/>
      <c r="C22" s="621"/>
      <c r="D22" s="621"/>
      <c r="E22" s="621"/>
      <c r="F22" s="621"/>
      <c r="G22" s="621"/>
      <c r="H22" s="621"/>
      <c r="I22" s="621"/>
      <c r="J22" s="622"/>
      <c r="K22" s="622"/>
      <c r="L22" s="622"/>
    </row>
    <row r="23" spans="1:14" ht="12.75" customHeight="1">
      <c r="A23" s="621"/>
      <c r="B23" s="621"/>
      <c r="C23" s="621"/>
      <c r="D23" s="621"/>
      <c r="E23" s="621"/>
      <c r="F23" s="621"/>
      <c r="G23" s="621"/>
      <c r="H23" s="621"/>
      <c r="I23" s="621"/>
      <c r="J23" s="622"/>
      <c r="K23" s="622"/>
      <c r="L23" s="622"/>
    </row>
    <row r="24" spans="1:14">
      <c r="A24" s="77"/>
      <c r="B24" s="77"/>
      <c r="C24" s="77"/>
      <c r="D24" s="310"/>
      <c r="E24" s="79"/>
      <c r="F24" s="79"/>
      <c r="G24" s="79"/>
      <c r="H24" s="79"/>
      <c r="I24" s="79"/>
      <c r="J24" s="79"/>
      <c r="K24" s="79"/>
      <c r="L24" s="79"/>
    </row>
  </sheetData>
  <sheetProtection algorithmName="SHA-512" hashValue="Bpyfjfm0YjbkVrPQUj602/KTldxtQgSkot157ZkoXppUakwsM2qfz8XG+qbuhdGwf+RdyIVdp8BkZj7h8XikJw==" saltValue="ziPJsnHMKPmkVjHKwDk1ug==" spinCount="100000" sheet="1" objects="1" scenarios="1" formatCells="0" formatColumns="0" formatRows="0" insertRows="0" insertHyperlinks="0" deleteRows="0" sort="0" autoFilter="0"/>
  <mergeCells count="11">
    <mergeCell ref="K1:L1"/>
    <mergeCell ref="A2:L2"/>
    <mergeCell ref="A3:L3"/>
    <mergeCell ref="A4:B4"/>
    <mergeCell ref="C4:D4"/>
    <mergeCell ref="A6:A7"/>
    <mergeCell ref="A22:L23"/>
    <mergeCell ref="A20:C20"/>
    <mergeCell ref="A21:C21"/>
    <mergeCell ref="E21:H21"/>
    <mergeCell ref="E20:H20"/>
  </mergeCells>
  <dataValidations count="3">
    <dataValidation type="decimal" operator="greaterThanOrEqual" allowBlank="1" showInputMessage="1" showErrorMessage="1" sqref="G8:H17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N18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N19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77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showGridLines="0" view="pageBreakPreview" topLeftCell="A52" zoomScale="115" zoomScaleNormal="115" zoomScaleSheetLayoutView="115" zoomScalePageLayoutView="145" workbookViewId="0">
      <selection activeCell="D16" sqref="D16:H16"/>
    </sheetView>
  </sheetViews>
  <sheetFormatPr defaultColWidth="9.109375" defaultRowHeight="13.2"/>
  <cols>
    <col min="1" max="1" width="3.88671875" style="174" customWidth="1"/>
    <col min="2" max="2" width="3.6640625" style="174" customWidth="1"/>
    <col min="3" max="3" width="25.109375" style="46" customWidth="1"/>
    <col min="4" max="4" width="15" style="46" customWidth="1"/>
    <col min="5" max="5" width="10.109375" style="46" customWidth="1"/>
    <col min="6" max="6" width="7" style="46" customWidth="1"/>
    <col min="7" max="7" width="8" style="46" customWidth="1"/>
    <col min="8" max="8" width="40.5546875" style="46" customWidth="1"/>
    <col min="9" max="16384" width="9.109375" style="46"/>
  </cols>
  <sheetData>
    <row r="1" spans="1:8" s="51" customFormat="1" ht="15.9" customHeight="1">
      <c r="A1" s="50"/>
      <c r="H1" s="232" t="s">
        <v>228</v>
      </c>
    </row>
    <row r="2" spans="1:8" s="51" customFormat="1" ht="18" customHeight="1">
      <c r="A2" s="461" t="s">
        <v>509</v>
      </c>
      <c r="B2" s="381"/>
      <c r="C2" s="381"/>
      <c r="D2" s="381"/>
      <c r="E2" s="381"/>
      <c r="F2" s="381"/>
      <c r="G2" s="381"/>
      <c r="H2" s="381"/>
    </row>
    <row r="3" spans="1:8" s="51" customFormat="1" ht="34.5" customHeight="1">
      <c r="A3" s="654" t="s">
        <v>510</v>
      </c>
      <c r="B3" s="654"/>
      <c r="C3" s="654"/>
      <c r="D3" s="654"/>
      <c r="E3" s="654"/>
      <c r="F3" s="654"/>
      <c r="G3" s="654"/>
      <c r="H3" s="654"/>
    </row>
    <row r="4" spans="1:8" s="51" customFormat="1" ht="18" customHeight="1">
      <c r="A4" s="47" t="s">
        <v>25</v>
      </c>
      <c r="B4" s="655" t="s">
        <v>511</v>
      </c>
      <c r="C4" s="655"/>
      <c r="D4" s="655"/>
      <c r="E4" s="655"/>
      <c r="F4" s="655"/>
      <c r="G4" s="655"/>
      <c r="H4" s="655"/>
    </row>
    <row r="5" spans="1:8" s="51" customFormat="1" ht="48" customHeight="1">
      <c r="A5" s="181"/>
      <c r="B5" s="557" t="s">
        <v>515</v>
      </c>
      <c r="C5" s="557"/>
      <c r="D5" s="557"/>
      <c r="E5" s="557"/>
      <c r="F5" s="557"/>
      <c r="G5" s="557"/>
      <c r="H5" s="557"/>
    </row>
    <row r="6" spans="1:8" s="51" customFormat="1" ht="18" customHeight="1">
      <c r="A6" s="160" t="s">
        <v>185</v>
      </c>
      <c r="B6" s="557" t="s">
        <v>516</v>
      </c>
      <c r="C6" s="557"/>
      <c r="D6" s="557"/>
      <c r="E6" s="557"/>
      <c r="F6" s="557"/>
      <c r="G6" s="557"/>
      <c r="H6" s="557"/>
    </row>
    <row r="7" spans="1:8" s="51" customFormat="1" ht="28.5" customHeight="1">
      <c r="A7" s="160" t="s">
        <v>183</v>
      </c>
      <c r="B7" s="557" t="s">
        <v>517</v>
      </c>
      <c r="C7" s="557"/>
      <c r="D7" s="557"/>
      <c r="E7" s="557"/>
      <c r="F7" s="557"/>
      <c r="G7" s="557"/>
      <c r="H7" s="557"/>
    </row>
    <row r="8" spans="1:8" s="51" customFormat="1" ht="36" customHeight="1">
      <c r="A8" s="160" t="s">
        <v>512</v>
      </c>
      <c r="B8" s="557" t="s">
        <v>518</v>
      </c>
      <c r="C8" s="557"/>
      <c r="D8" s="557"/>
      <c r="E8" s="557"/>
      <c r="F8" s="557"/>
      <c r="G8" s="557"/>
      <c r="H8" s="557"/>
    </row>
    <row r="9" spans="1:8" s="51" customFormat="1" ht="37.5" customHeight="1">
      <c r="A9" s="160" t="s">
        <v>513</v>
      </c>
      <c r="B9" s="557" t="s">
        <v>519</v>
      </c>
      <c r="C9" s="557"/>
      <c r="D9" s="557"/>
      <c r="E9" s="557"/>
      <c r="F9" s="557"/>
      <c r="G9" s="557"/>
      <c r="H9" s="557"/>
    </row>
    <row r="10" spans="1:8" s="51" customFormat="1" ht="78.75" customHeight="1">
      <c r="A10" s="160" t="s">
        <v>514</v>
      </c>
      <c r="B10" s="557" t="s">
        <v>520</v>
      </c>
      <c r="C10" s="557"/>
      <c r="D10" s="557"/>
      <c r="E10" s="557"/>
      <c r="F10" s="557"/>
      <c r="G10" s="557"/>
      <c r="H10" s="557"/>
    </row>
    <row r="11" spans="1:8" s="51" customFormat="1" ht="15" customHeight="1">
      <c r="A11" s="47" t="s">
        <v>26</v>
      </c>
      <c r="B11" s="558" t="s">
        <v>188</v>
      </c>
      <c r="C11" s="558"/>
      <c r="D11" s="558"/>
      <c r="E11" s="558"/>
      <c r="F11" s="558"/>
      <c r="G11" s="558"/>
      <c r="H11" s="558"/>
    </row>
    <row r="12" spans="1:8" s="51" customFormat="1" ht="15" customHeight="1">
      <c r="A12" s="180"/>
      <c r="B12" s="558" t="s">
        <v>189</v>
      </c>
      <c r="C12" s="558"/>
      <c r="D12" s="558"/>
      <c r="E12" s="558"/>
      <c r="F12" s="558"/>
      <c r="G12" s="558"/>
      <c r="H12" s="558"/>
    </row>
    <row r="13" spans="1:8" s="51" customFormat="1" ht="15.9" customHeight="1">
      <c r="A13" s="181" t="s">
        <v>185</v>
      </c>
      <c r="B13" s="656" t="s">
        <v>220</v>
      </c>
      <c r="C13" s="656"/>
      <c r="D13" s="656"/>
      <c r="E13" s="656"/>
      <c r="F13" s="656"/>
      <c r="G13" s="656"/>
      <c r="H13" s="656"/>
    </row>
    <row r="14" spans="1:8" s="51" customFormat="1" ht="15.9" customHeight="1">
      <c r="A14" s="47"/>
      <c r="B14" s="639"/>
      <c r="C14" s="639"/>
      <c r="D14" s="180" t="s">
        <v>221</v>
      </c>
      <c r="E14" s="639"/>
      <c r="F14" s="639"/>
      <c r="G14" s="639"/>
      <c r="H14" s="639"/>
    </row>
    <row r="15" spans="1:8" s="51" customFormat="1" ht="15.9" customHeight="1">
      <c r="A15" s="181" t="s">
        <v>183</v>
      </c>
      <c r="B15" s="647" t="s">
        <v>222</v>
      </c>
      <c r="C15" s="647"/>
      <c r="D15" s="647"/>
      <c r="E15" s="647"/>
      <c r="F15" s="647"/>
      <c r="G15" s="638"/>
      <c r="H15" s="638"/>
    </row>
    <row r="16" spans="1:8" s="51" customFormat="1" ht="15.9" customHeight="1">
      <c r="A16" s="47"/>
      <c r="B16" s="647" t="s">
        <v>223</v>
      </c>
      <c r="C16" s="647"/>
      <c r="D16" s="650"/>
      <c r="E16" s="650"/>
      <c r="F16" s="650"/>
      <c r="G16" s="650"/>
      <c r="H16" s="650"/>
    </row>
    <row r="17" spans="1:8" s="351" customFormat="1" ht="15.9" customHeight="1">
      <c r="A17" s="352" t="s">
        <v>512</v>
      </c>
      <c r="B17" s="651" t="s">
        <v>536</v>
      </c>
      <c r="C17" s="651"/>
      <c r="D17" s="651"/>
      <c r="E17" s="651"/>
      <c r="F17" s="651"/>
      <c r="G17" s="651"/>
      <c r="H17" s="651"/>
    </row>
    <row r="18" spans="1:8" s="51" customFormat="1" ht="15.9" customHeight="1">
      <c r="A18" s="160"/>
      <c r="B18" s="647" t="s">
        <v>535</v>
      </c>
      <c r="C18" s="647"/>
      <c r="D18" s="647"/>
      <c r="E18" s="647"/>
      <c r="F18" s="647"/>
      <c r="G18" s="650"/>
      <c r="H18" s="650"/>
    </row>
    <row r="19" spans="1:8" s="51" customFormat="1" ht="15.9" customHeight="1">
      <c r="A19" s="160"/>
      <c r="B19" s="647" t="s">
        <v>521</v>
      </c>
      <c r="C19" s="647"/>
      <c r="D19" s="647"/>
      <c r="E19" s="647"/>
      <c r="F19" s="647"/>
      <c r="G19" s="647"/>
      <c r="H19" s="647"/>
    </row>
    <row r="20" spans="1:8" s="51" customFormat="1" ht="42.75" customHeight="1">
      <c r="A20" s="160" t="s">
        <v>513</v>
      </c>
      <c r="B20" s="557" t="s">
        <v>522</v>
      </c>
      <c r="C20" s="557"/>
      <c r="D20" s="557"/>
      <c r="E20" s="557"/>
      <c r="F20" s="557"/>
      <c r="G20" s="557"/>
      <c r="H20" s="557"/>
    </row>
    <row r="21" spans="1:8" s="51" customFormat="1" ht="77.25" customHeight="1">
      <c r="A21" s="160" t="s">
        <v>514</v>
      </c>
      <c r="B21" s="557" t="s">
        <v>523</v>
      </c>
      <c r="C21" s="557"/>
      <c r="D21" s="557"/>
      <c r="E21" s="557"/>
      <c r="F21" s="557"/>
      <c r="G21" s="557"/>
      <c r="H21" s="557"/>
    </row>
    <row r="22" spans="1:8" s="51" customFormat="1" ht="21.9" customHeight="1">
      <c r="A22" s="47" t="s">
        <v>340</v>
      </c>
      <c r="B22" s="558" t="s">
        <v>181</v>
      </c>
      <c r="C22" s="558"/>
      <c r="D22" s="558"/>
      <c r="E22" s="558"/>
      <c r="F22" s="558"/>
      <c r="G22" s="558"/>
      <c r="H22" s="558"/>
    </row>
    <row r="23" spans="1:8" s="51" customFormat="1" ht="38.25" customHeight="1">
      <c r="A23" s="160" t="s">
        <v>185</v>
      </c>
      <c r="B23" s="557" t="s">
        <v>524</v>
      </c>
      <c r="C23" s="557"/>
      <c r="D23" s="557"/>
      <c r="E23" s="557"/>
      <c r="F23" s="557"/>
      <c r="G23" s="557"/>
      <c r="H23" s="557"/>
    </row>
    <row r="24" spans="1:8" s="51" customFormat="1" ht="47.25" customHeight="1">
      <c r="A24" s="160" t="s">
        <v>183</v>
      </c>
      <c r="B24" s="557" t="s">
        <v>525</v>
      </c>
      <c r="C24" s="557"/>
      <c r="D24" s="557"/>
      <c r="E24" s="557"/>
      <c r="F24" s="557"/>
      <c r="G24" s="557"/>
      <c r="H24" s="557"/>
    </row>
    <row r="25" spans="1:8" s="51" customFormat="1" ht="38.25" customHeight="1">
      <c r="A25" s="160" t="s">
        <v>512</v>
      </c>
      <c r="B25" s="557" t="s">
        <v>526</v>
      </c>
      <c r="C25" s="557"/>
      <c r="D25" s="557"/>
      <c r="E25" s="557"/>
      <c r="F25" s="557"/>
      <c r="G25" s="557"/>
      <c r="H25" s="557"/>
    </row>
    <row r="26" spans="1:8" s="51" customFormat="1" ht="38.25" customHeight="1">
      <c r="A26" s="160" t="s">
        <v>513</v>
      </c>
      <c r="B26" s="557" t="s">
        <v>528</v>
      </c>
      <c r="C26" s="557"/>
      <c r="D26" s="557"/>
      <c r="E26" s="557"/>
      <c r="F26" s="557"/>
      <c r="G26" s="557"/>
      <c r="H26" s="557"/>
    </row>
    <row r="27" spans="1:8" s="51" customFormat="1" ht="24.75" customHeight="1">
      <c r="A27" s="160" t="s">
        <v>514</v>
      </c>
      <c r="B27" s="557" t="s">
        <v>529</v>
      </c>
      <c r="C27" s="557"/>
      <c r="D27" s="557"/>
      <c r="E27" s="557"/>
      <c r="F27" s="557"/>
      <c r="G27" s="557"/>
      <c r="H27" s="557"/>
    </row>
    <row r="28" spans="1:8" s="51" customFormat="1" ht="61.5" customHeight="1">
      <c r="A28" s="160" t="s">
        <v>527</v>
      </c>
      <c r="B28" s="557" t="s">
        <v>530</v>
      </c>
      <c r="C28" s="557"/>
      <c r="D28" s="557"/>
      <c r="E28" s="557"/>
      <c r="F28" s="557"/>
      <c r="G28" s="557"/>
      <c r="H28" s="557"/>
    </row>
    <row r="29" spans="1:8" s="51" customFormat="1" ht="20.100000000000001" customHeight="1">
      <c r="A29" s="645" t="s">
        <v>532</v>
      </c>
      <c r="B29" s="645"/>
      <c r="C29" s="645"/>
      <c r="D29" s="645"/>
      <c r="E29" s="645"/>
      <c r="F29" s="645"/>
      <c r="G29" s="645"/>
      <c r="H29" s="645"/>
    </row>
    <row r="30" spans="1:8" s="51" customFormat="1" ht="20.100000000000001" customHeight="1">
      <c r="A30" s="47"/>
      <c r="B30" s="182"/>
      <c r="C30" s="646"/>
      <c r="D30" s="646"/>
      <c r="E30" s="646"/>
      <c r="F30" s="646"/>
      <c r="G30" s="646"/>
      <c r="H30" s="646"/>
    </row>
    <row r="31" spans="1:8" s="51" customFormat="1" ht="18" customHeight="1">
      <c r="A31" s="47"/>
      <c r="B31" s="647" t="s">
        <v>192</v>
      </c>
      <c r="C31" s="647"/>
      <c r="D31" s="647"/>
      <c r="E31" s="647"/>
      <c r="F31" s="647"/>
      <c r="G31" s="647"/>
      <c r="H31" s="647"/>
    </row>
    <row r="32" spans="1:8" s="51" customFormat="1" ht="24.75" customHeight="1">
      <c r="A32" s="160" t="s">
        <v>182</v>
      </c>
      <c r="B32" s="652" t="s">
        <v>191</v>
      </c>
      <c r="C32" s="652"/>
      <c r="D32" s="652"/>
      <c r="E32" s="652"/>
      <c r="F32" s="652"/>
      <c r="G32" s="652"/>
      <c r="H32" s="652"/>
    </row>
    <row r="33" spans="1:8" s="51" customFormat="1" ht="15.9" customHeight="1">
      <c r="A33" s="181" t="s">
        <v>183</v>
      </c>
      <c r="B33" s="653" t="s">
        <v>224</v>
      </c>
      <c r="C33" s="653"/>
      <c r="D33" s="648"/>
      <c r="E33" s="648"/>
      <c r="F33" s="649" t="s">
        <v>531</v>
      </c>
      <c r="G33" s="649"/>
      <c r="H33" s="220"/>
    </row>
    <row r="34" spans="1:8" s="51" customFormat="1" ht="26.1" customHeight="1">
      <c r="A34" s="47"/>
      <c r="B34" s="557" t="s">
        <v>184</v>
      </c>
      <c r="C34" s="557"/>
      <c r="D34" s="557"/>
      <c r="E34" s="557"/>
      <c r="F34" s="557"/>
      <c r="G34" s="557"/>
      <c r="H34" s="557"/>
    </row>
    <row r="35" spans="1:8" s="51" customFormat="1" ht="54" customHeight="1">
      <c r="A35" s="47"/>
      <c r="B35" s="557" t="s">
        <v>544</v>
      </c>
      <c r="C35" s="557"/>
      <c r="D35" s="557"/>
      <c r="E35" s="557"/>
      <c r="F35" s="557"/>
      <c r="G35" s="557"/>
      <c r="H35" s="557"/>
    </row>
    <row r="36" spans="1:8" s="51" customFormat="1" ht="18" customHeight="1">
      <c r="A36" s="47"/>
      <c r="B36" s="181" t="s">
        <v>185</v>
      </c>
      <c r="C36" s="219" t="s">
        <v>186</v>
      </c>
      <c r="D36" s="208"/>
      <c r="E36" s="208"/>
      <c r="F36" s="208"/>
      <c r="G36" s="208"/>
      <c r="H36" s="208"/>
    </row>
    <row r="37" spans="1:8" s="52" customFormat="1" ht="15.9" customHeight="1">
      <c r="A37" s="349"/>
      <c r="B37" s="181" t="s">
        <v>183</v>
      </c>
      <c r="C37" s="639"/>
      <c r="D37" s="639"/>
      <c r="E37" s="639"/>
      <c r="F37" s="639"/>
      <c r="G37" s="639"/>
      <c r="H37" s="639"/>
    </row>
    <row r="38" spans="1:8" s="51" customFormat="1" ht="24" customHeight="1">
      <c r="A38" s="181"/>
      <c r="B38" s="640" t="s">
        <v>187</v>
      </c>
      <c r="C38" s="640"/>
      <c r="D38" s="640"/>
      <c r="E38" s="640"/>
      <c r="F38" s="640"/>
      <c r="G38" s="641"/>
      <c r="H38" s="641"/>
    </row>
    <row r="39" spans="1:8" s="51" customFormat="1" ht="45" customHeight="1">
      <c r="A39" s="610"/>
      <c r="B39" s="642"/>
      <c r="C39" s="642"/>
      <c r="D39" s="611"/>
      <c r="E39" s="350"/>
      <c r="F39" s="350"/>
      <c r="G39" s="643"/>
      <c r="H39" s="644"/>
    </row>
    <row r="40" spans="1:8" s="52" customFormat="1" ht="12.75" customHeight="1">
      <c r="A40" s="637" t="s">
        <v>78</v>
      </c>
      <c r="B40" s="637"/>
      <c r="C40" s="637"/>
      <c r="D40" s="637"/>
      <c r="E40" s="204"/>
      <c r="F40" s="204"/>
      <c r="G40" s="573" t="s">
        <v>533</v>
      </c>
      <c r="H40" s="573"/>
    </row>
    <row r="41" spans="1:8" s="51" customFormat="1" ht="20.100000000000001" customHeight="1">
      <c r="A41" s="645" t="s">
        <v>534</v>
      </c>
      <c r="B41" s="645"/>
      <c r="C41" s="645"/>
      <c r="D41" s="645"/>
      <c r="E41" s="645"/>
      <c r="F41" s="645"/>
      <c r="G41" s="645"/>
      <c r="H41" s="645"/>
    </row>
    <row r="42" spans="1:8" s="51" customFormat="1" ht="20.100000000000001" customHeight="1">
      <c r="A42" s="47"/>
      <c r="B42" s="182"/>
      <c r="C42" s="646"/>
      <c r="D42" s="646"/>
      <c r="E42" s="646"/>
      <c r="F42" s="646"/>
      <c r="G42" s="646"/>
      <c r="H42" s="646"/>
    </row>
    <row r="43" spans="1:8" s="51" customFormat="1" ht="18" customHeight="1">
      <c r="A43" s="47"/>
      <c r="B43" s="647" t="s">
        <v>192</v>
      </c>
      <c r="C43" s="647"/>
      <c r="D43" s="647"/>
      <c r="E43" s="647"/>
      <c r="F43" s="647"/>
      <c r="G43" s="647"/>
      <c r="H43" s="647"/>
    </row>
    <row r="44" spans="1:8" s="51" customFormat="1" ht="24.75" customHeight="1">
      <c r="A44" s="47"/>
      <c r="B44" s="160" t="s">
        <v>182</v>
      </c>
      <c r="C44" s="640" t="s">
        <v>191</v>
      </c>
      <c r="D44" s="640"/>
      <c r="E44" s="640"/>
      <c r="F44" s="640"/>
      <c r="G44" s="640"/>
      <c r="H44" s="640"/>
    </row>
    <row r="45" spans="1:8" s="51" customFormat="1" ht="15.9" customHeight="1">
      <c r="A45" s="47"/>
      <c r="B45" s="181" t="s">
        <v>183</v>
      </c>
      <c r="C45" s="218" t="s">
        <v>224</v>
      </c>
      <c r="D45" s="648"/>
      <c r="E45" s="648"/>
      <c r="F45" s="649" t="s">
        <v>531</v>
      </c>
      <c r="G45" s="649"/>
      <c r="H45" s="220"/>
    </row>
    <row r="46" spans="1:8" s="51" customFormat="1" ht="26.1" customHeight="1">
      <c r="A46" s="47"/>
      <c r="B46" s="557" t="s">
        <v>184</v>
      </c>
      <c r="C46" s="557"/>
      <c r="D46" s="557"/>
      <c r="E46" s="557"/>
      <c r="F46" s="557"/>
      <c r="G46" s="557"/>
      <c r="H46" s="557"/>
    </row>
    <row r="47" spans="1:8" s="51" customFormat="1" ht="54" customHeight="1">
      <c r="A47" s="47"/>
      <c r="B47" s="557" t="s">
        <v>544</v>
      </c>
      <c r="C47" s="557"/>
      <c r="D47" s="557"/>
      <c r="E47" s="557"/>
      <c r="F47" s="557"/>
      <c r="G47" s="557"/>
      <c r="H47" s="557"/>
    </row>
    <row r="48" spans="1:8" s="51" customFormat="1" ht="18" customHeight="1">
      <c r="A48" s="47"/>
      <c r="B48" s="181" t="s">
        <v>185</v>
      </c>
      <c r="C48" s="219" t="s">
        <v>186</v>
      </c>
      <c r="D48" s="208"/>
      <c r="E48" s="208"/>
      <c r="F48" s="208"/>
      <c r="G48" s="208"/>
      <c r="H48" s="208"/>
    </row>
    <row r="49" spans="1:8" s="52" customFormat="1" ht="15.9" customHeight="1">
      <c r="A49" s="349"/>
      <c r="B49" s="181" t="s">
        <v>183</v>
      </c>
      <c r="C49" s="639"/>
      <c r="D49" s="639"/>
      <c r="E49" s="639"/>
      <c r="F49" s="639"/>
      <c r="G49" s="639"/>
      <c r="H49" s="639"/>
    </row>
    <row r="50" spans="1:8" s="51" customFormat="1" ht="24" customHeight="1">
      <c r="A50" s="181"/>
      <c r="B50" s="640" t="s">
        <v>187</v>
      </c>
      <c r="C50" s="640"/>
      <c r="D50" s="640"/>
      <c r="E50" s="640"/>
      <c r="F50" s="640"/>
      <c r="G50" s="641"/>
      <c r="H50" s="641"/>
    </row>
    <row r="51" spans="1:8" s="51" customFormat="1" ht="45" customHeight="1">
      <c r="A51" s="610"/>
      <c r="B51" s="642"/>
      <c r="C51" s="642"/>
      <c r="D51" s="611"/>
      <c r="E51" s="350"/>
      <c r="F51" s="350"/>
      <c r="G51" s="643"/>
      <c r="H51" s="644"/>
    </row>
    <row r="52" spans="1:8" s="52" customFormat="1" ht="12.75" customHeight="1">
      <c r="A52" s="637" t="s">
        <v>78</v>
      </c>
      <c r="B52" s="637"/>
      <c r="C52" s="637"/>
      <c r="D52" s="637"/>
      <c r="E52" s="204"/>
      <c r="F52" s="204"/>
      <c r="G52" s="573" t="s">
        <v>537</v>
      </c>
      <c r="H52" s="573"/>
    </row>
    <row r="53" spans="1:8" s="51" customFormat="1" ht="20.100000000000001" customHeight="1">
      <c r="A53" s="645" t="s">
        <v>539</v>
      </c>
      <c r="B53" s="645"/>
      <c r="C53" s="645"/>
      <c r="D53" s="645"/>
      <c r="E53" s="645"/>
      <c r="F53" s="645"/>
      <c r="G53" s="645"/>
      <c r="H53" s="645"/>
    </row>
    <row r="54" spans="1:8" s="51" customFormat="1" ht="20.100000000000001" customHeight="1">
      <c r="A54" s="47"/>
      <c r="B54" s="182"/>
      <c r="C54" s="646"/>
      <c r="D54" s="646"/>
      <c r="E54" s="646"/>
      <c r="F54" s="646"/>
      <c r="G54" s="646"/>
      <c r="H54" s="646"/>
    </row>
    <row r="55" spans="1:8" s="51" customFormat="1" ht="18" customHeight="1">
      <c r="A55" s="47"/>
      <c r="B55" s="647" t="s">
        <v>192</v>
      </c>
      <c r="C55" s="647"/>
      <c r="D55" s="647"/>
      <c r="E55" s="647"/>
      <c r="F55" s="647"/>
      <c r="G55" s="647"/>
      <c r="H55" s="647"/>
    </row>
    <row r="56" spans="1:8" s="51" customFormat="1" ht="24.75" customHeight="1">
      <c r="A56" s="47"/>
      <c r="B56" s="160" t="s">
        <v>182</v>
      </c>
      <c r="C56" s="640" t="s">
        <v>191</v>
      </c>
      <c r="D56" s="640"/>
      <c r="E56" s="640"/>
      <c r="F56" s="640"/>
      <c r="G56" s="640"/>
      <c r="H56" s="640"/>
    </row>
    <row r="57" spans="1:8" s="51" customFormat="1" ht="15.9" customHeight="1">
      <c r="A57" s="47"/>
      <c r="B57" s="181" t="s">
        <v>183</v>
      </c>
      <c r="C57" s="218" t="s">
        <v>224</v>
      </c>
      <c r="D57" s="648"/>
      <c r="E57" s="648"/>
      <c r="F57" s="649" t="s">
        <v>531</v>
      </c>
      <c r="G57" s="649"/>
      <c r="H57" s="220"/>
    </row>
    <row r="58" spans="1:8" s="51" customFormat="1" ht="26.1" customHeight="1">
      <c r="A58" s="47"/>
      <c r="B58" s="557" t="s">
        <v>184</v>
      </c>
      <c r="C58" s="557"/>
      <c r="D58" s="557"/>
      <c r="E58" s="557"/>
      <c r="F58" s="557"/>
      <c r="G58" s="557"/>
      <c r="H58" s="557"/>
    </row>
    <row r="59" spans="1:8" s="51" customFormat="1" ht="54" customHeight="1">
      <c r="A59" s="47"/>
      <c r="B59" s="557" t="s">
        <v>544</v>
      </c>
      <c r="C59" s="557"/>
      <c r="D59" s="557"/>
      <c r="E59" s="557"/>
      <c r="F59" s="557"/>
      <c r="G59" s="557"/>
      <c r="H59" s="557"/>
    </row>
    <row r="60" spans="1:8" s="51" customFormat="1" ht="18" customHeight="1">
      <c r="A60" s="47"/>
      <c r="B60" s="181" t="s">
        <v>185</v>
      </c>
      <c r="C60" s="219" t="s">
        <v>186</v>
      </c>
      <c r="D60" s="208"/>
      <c r="E60" s="208"/>
      <c r="F60" s="208"/>
      <c r="G60" s="208"/>
      <c r="H60" s="208"/>
    </row>
    <row r="61" spans="1:8" s="52" customFormat="1" ht="15.9" customHeight="1">
      <c r="A61" s="349"/>
      <c r="B61" s="181" t="s">
        <v>183</v>
      </c>
      <c r="C61" s="639"/>
      <c r="D61" s="639"/>
      <c r="E61" s="639"/>
      <c r="F61" s="639"/>
      <c r="G61" s="639"/>
      <c r="H61" s="639"/>
    </row>
    <row r="62" spans="1:8" s="51" customFormat="1" ht="24" customHeight="1">
      <c r="A62" s="181"/>
      <c r="B62" s="640" t="s">
        <v>187</v>
      </c>
      <c r="C62" s="640"/>
      <c r="D62" s="640"/>
      <c r="E62" s="640"/>
      <c r="F62" s="640"/>
      <c r="G62" s="641"/>
      <c r="H62" s="641"/>
    </row>
    <row r="63" spans="1:8" s="51" customFormat="1" ht="45" customHeight="1">
      <c r="A63" s="610"/>
      <c r="B63" s="642"/>
      <c r="C63" s="642"/>
      <c r="D63" s="611"/>
      <c r="E63" s="350"/>
      <c r="F63" s="350"/>
      <c r="G63" s="643"/>
      <c r="H63" s="644"/>
    </row>
    <row r="64" spans="1:8" s="52" customFormat="1" ht="12.75" customHeight="1">
      <c r="A64" s="637" t="s">
        <v>78</v>
      </c>
      <c r="B64" s="637"/>
      <c r="C64" s="637"/>
      <c r="D64" s="637"/>
      <c r="E64" s="204"/>
      <c r="F64" s="204"/>
      <c r="G64" s="573" t="s">
        <v>538</v>
      </c>
      <c r="H64" s="573"/>
    </row>
  </sheetData>
  <sheetProtection sheet="1" objects="1" scenarios="1" formatCells="0" formatRows="0" insertRows="0" deleteRows="0"/>
  <mergeCells count="74">
    <mergeCell ref="A2:H2"/>
    <mergeCell ref="A3:H3"/>
    <mergeCell ref="B5:H5"/>
    <mergeCell ref="B4:H4"/>
    <mergeCell ref="B16:C16"/>
    <mergeCell ref="D16:H16"/>
    <mergeCell ref="B11:H11"/>
    <mergeCell ref="B13:H13"/>
    <mergeCell ref="B14:C14"/>
    <mergeCell ref="E14:H14"/>
    <mergeCell ref="B15:F15"/>
    <mergeCell ref="B12:H12"/>
    <mergeCell ref="B9:H9"/>
    <mergeCell ref="B8:H8"/>
    <mergeCell ref="B7:H7"/>
    <mergeCell ref="B6:H6"/>
    <mergeCell ref="B38:H38"/>
    <mergeCell ref="C30:H30"/>
    <mergeCell ref="B19:H19"/>
    <mergeCell ref="B17:H17"/>
    <mergeCell ref="A29:H29"/>
    <mergeCell ref="B31:H31"/>
    <mergeCell ref="B34:H34"/>
    <mergeCell ref="C37:H37"/>
    <mergeCell ref="B28:H28"/>
    <mergeCell ref="B32:H32"/>
    <mergeCell ref="B33:C33"/>
    <mergeCell ref="B10:H10"/>
    <mergeCell ref="B18:F18"/>
    <mergeCell ref="G18:H18"/>
    <mergeCell ref="A39:D39"/>
    <mergeCell ref="A40:D40"/>
    <mergeCell ref="B35:H35"/>
    <mergeCell ref="B25:H25"/>
    <mergeCell ref="D33:E33"/>
    <mergeCell ref="F33:G33"/>
    <mergeCell ref="B20:H20"/>
    <mergeCell ref="B21:H21"/>
    <mergeCell ref="B22:H22"/>
    <mergeCell ref="B23:H23"/>
    <mergeCell ref="B24:H24"/>
    <mergeCell ref="B26:H26"/>
    <mergeCell ref="B27:H27"/>
    <mergeCell ref="G51:H51"/>
    <mergeCell ref="G52:H52"/>
    <mergeCell ref="G40:H40"/>
    <mergeCell ref="G39:H39"/>
    <mergeCell ref="B46:H46"/>
    <mergeCell ref="B47:H47"/>
    <mergeCell ref="C49:H49"/>
    <mergeCell ref="B50:H50"/>
    <mergeCell ref="A51:D51"/>
    <mergeCell ref="C42:H42"/>
    <mergeCell ref="B43:H43"/>
    <mergeCell ref="C44:H44"/>
    <mergeCell ref="D45:E45"/>
    <mergeCell ref="F45:G45"/>
    <mergeCell ref="A41:H41"/>
    <mergeCell ref="A64:D64"/>
    <mergeCell ref="G64:H64"/>
    <mergeCell ref="G15:H15"/>
    <mergeCell ref="B58:H58"/>
    <mergeCell ref="B59:H59"/>
    <mergeCell ref="C61:H61"/>
    <mergeCell ref="B62:H62"/>
    <mergeCell ref="A63:D63"/>
    <mergeCell ref="G63:H63"/>
    <mergeCell ref="A53:H53"/>
    <mergeCell ref="C54:H54"/>
    <mergeCell ref="B55:H55"/>
    <mergeCell ref="C56:H56"/>
    <mergeCell ref="D57:E57"/>
    <mergeCell ref="F57:G57"/>
    <mergeCell ref="A52:D52"/>
  </mergeCells>
  <dataValidations disablePrompts="1" count="1">
    <dataValidation type="list" allowBlank="1" showDropDown="1" showInputMessage="1" showErrorMessage="1" errorTitle="Błąd!" error="W tym polu można wpisać tylko wartość &quot;X&quot;" sqref="B30 B42 B54">
      <formula1>"X,x"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80" orientation="portrait" cellComments="asDisplayed" r:id="rId1"/>
  <headerFooter>
    <oddFooter>&amp;L&amp;9PROW 2014-2020_19.2/4z&amp;R&amp;9Strona &amp;P z &amp;N</oddFooter>
  </headerFooter>
  <rowBreaks count="1" manualBreakCount="1">
    <brk id="2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view="pageBreakPreview" zoomScaleNormal="100" zoomScaleSheetLayoutView="100" workbookViewId="0">
      <selection sqref="A1:N1"/>
    </sheetView>
  </sheetViews>
  <sheetFormatPr defaultColWidth="9.109375" defaultRowHeight="13.2"/>
  <cols>
    <col min="1" max="1" width="3.5546875" style="77" customWidth="1"/>
    <col min="2" max="2" width="8.6640625" style="77" customWidth="1"/>
    <col min="3" max="3" width="15.6640625" style="77" customWidth="1"/>
    <col min="4" max="10" width="10.6640625" style="77" customWidth="1"/>
    <col min="11" max="11" width="7.6640625" style="77" customWidth="1"/>
    <col min="12" max="13" width="14.6640625" style="77" customWidth="1"/>
    <col min="14" max="14" width="12.6640625" style="77" customWidth="1"/>
    <col min="15" max="15" width="10.44140625" style="77" customWidth="1"/>
    <col min="16" max="16" width="6.6640625" style="77" customWidth="1"/>
    <col min="17" max="16384" width="9.109375" style="77"/>
  </cols>
  <sheetData>
    <row r="1" spans="1:16" ht="30" customHeight="1">
      <c r="A1" s="467" t="s">
        <v>320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  <c r="L1" s="467"/>
      <c r="M1" s="467"/>
      <c r="N1" s="467"/>
      <c r="O1" s="242"/>
    </row>
    <row r="2" spans="1:16" ht="30" customHeight="1">
      <c r="A2" s="468" t="s">
        <v>11</v>
      </c>
      <c r="B2" s="468" t="s">
        <v>116</v>
      </c>
      <c r="C2" s="468" t="s">
        <v>117</v>
      </c>
      <c r="D2" s="468" t="s">
        <v>118</v>
      </c>
      <c r="E2" s="468" t="s">
        <v>321</v>
      </c>
      <c r="F2" s="468" t="s">
        <v>119</v>
      </c>
      <c r="G2" s="468" t="s">
        <v>120</v>
      </c>
      <c r="H2" s="468" t="s">
        <v>121</v>
      </c>
      <c r="I2" s="468" t="s">
        <v>122</v>
      </c>
      <c r="J2" s="468" t="s">
        <v>322</v>
      </c>
      <c r="K2" s="468" t="s">
        <v>123</v>
      </c>
      <c r="L2" s="468" t="s">
        <v>114</v>
      </c>
      <c r="M2" s="468" t="s">
        <v>115</v>
      </c>
      <c r="N2" s="468"/>
      <c r="O2" s="473" t="s">
        <v>325</v>
      </c>
    </row>
    <row r="3" spans="1:16" s="78" customFormat="1" ht="30" customHeight="1">
      <c r="A3" s="468"/>
      <c r="B3" s="468"/>
      <c r="C3" s="468"/>
      <c r="D3" s="468"/>
      <c r="E3" s="468"/>
      <c r="F3" s="468"/>
      <c r="G3" s="468"/>
      <c r="H3" s="468"/>
      <c r="I3" s="468"/>
      <c r="J3" s="468"/>
      <c r="K3" s="468"/>
      <c r="L3" s="468"/>
      <c r="M3" s="192" t="s">
        <v>323</v>
      </c>
      <c r="N3" s="192" t="s">
        <v>324</v>
      </c>
      <c r="O3" s="473"/>
    </row>
    <row r="4" spans="1:16" s="79" customFormat="1">
      <c r="A4" s="468"/>
      <c r="B4" s="69">
        <v>1</v>
      </c>
      <c r="C4" s="69">
        <v>2</v>
      </c>
      <c r="D4" s="69">
        <v>3</v>
      </c>
      <c r="E4" s="69">
        <v>4</v>
      </c>
      <c r="F4" s="69">
        <v>5</v>
      </c>
      <c r="G4" s="69">
        <v>6</v>
      </c>
      <c r="H4" s="69">
        <v>7</v>
      </c>
      <c r="I4" s="69">
        <v>8</v>
      </c>
      <c r="J4" s="69">
        <v>9</v>
      </c>
      <c r="K4" s="69">
        <v>10</v>
      </c>
      <c r="L4" s="69">
        <v>11</v>
      </c>
      <c r="M4" s="69">
        <v>12</v>
      </c>
      <c r="N4" s="69">
        <v>13</v>
      </c>
      <c r="O4" s="67">
        <v>14</v>
      </c>
    </row>
    <row r="5" spans="1:16" ht="15.9" customHeight="1">
      <c r="A5" s="70">
        <v>1</v>
      </c>
      <c r="B5" s="71"/>
      <c r="C5" s="71"/>
      <c r="D5" s="71"/>
      <c r="E5" s="240"/>
      <c r="F5" s="76"/>
      <c r="G5" s="71"/>
      <c r="H5" s="71"/>
      <c r="I5" s="71"/>
      <c r="J5" s="240"/>
      <c r="K5" s="71" t="s">
        <v>125</v>
      </c>
      <c r="L5" s="75"/>
      <c r="M5" s="124" t="e">
        <f>VLOOKUP(V_WF!I5,VI_ZRF!A:K,9,FALSE)</f>
        <v>#N/A</v>
      </c>
      <c r="N5" s="124" t="e">
        <f>VLOOKUP(V_WF!I5,VI_ZRF!A:K,10,FALSE)</f>
        <v>#N/A</v>
      </c>
      <c r="O5" s="68"/>
      <c r="P5" s="102"/>
    </row>
    <row r="6" spans="1:16" ht="15.9" customHeight="1">
      <c r="A6" s="70">
        <v>2</v>
      </c>
      <c r="B6" s="71"/>
      <c r="C6" s="71"/>
      <c r="D6" s="71"/>
      <c r="E6" s="240"/>
      <c r="F6" s="76"/>
      <c r="G6" s="71"/>
      <c r="H6" s="71"/>
      <c r="I6" s="71"/>
      <c r="J6" s="240"/>
      <c r="K6" s="71" t="s">
        <v>125</v>
      </c>
      <c r="L6" s="75"/>
      <c r="M6" s="124" t="e">
        <f>VLOOKUP(V_WF!I6,VI_ZRF!A:K,9,FALSE)</f>
        <v>#N/A</v>
      </c>
      <c r="N6" s="124" t="e">
        <f>VLOOKUP(V_WF!I6,VI_ZRF!A:K,10,FALSE)</f>
        <v>#N/A</v>
      </c>
      <c r="O6" s="68"/>
    </row>
    <row r="7" spans="1:16" ht="15.9" customHeight="1">
      <c r="A7" s="70">
        <v>3</v>
      </c>
      <c r="B7" s="71"/>
      <c r="C7" s="71"/>
      <c r="D7" s="71"/>
      <c r="E7" s="240"/>
      <c r="F7" s="76"/>
      <c r="G7" s="71"/>
      <c r="H7" s="71"/>
      <c r="I7" s="71"/>
      <c r="J7" s="240"/>
      <c r="K7" s="71" t="s">
        <v>125</v>
      </c>
      <c r="L7" s="75"/>
      <c r="M7" s="124" t="e">
        <f>VLOOKUP(V_WF!I7,VI_ZRF!A:K,9,FALSE)</f>
        <v>#N/A</v>
      </c>
      <c r="N7" s="124" t="e">
        <f>VLOOKUP(V_WF!I7,VI_ZRF!A:K,10,FALSE)</f>
        <v>#N/A</v>
      </c>
      <c r="O7" s="68"/>
    </row>
    <row r="8" spans="1:16" ht="15.9" customHeight="1">
      <c r="A8" s="70">
        <v>4</v>
      </c>
      <c r="B8" s="71"/>
      <c r="C8" s="71"/>
      <c r="D8" s="71"/>
      <c r="E8" s="240"/>
      <c r="F8" s="76"/>
      <c r="G8" s="71"/>
      <c r="H8" s="71"/>
      <c r="I8" s="71"/>
      <c r="J8" s="240"/>
      <c r="K8" s="71" t="s">
        <v>125</v>
      </c>
      <c r="L8" s="75"/>
      <c r="M8" s="124" t="e">
        <f>VLOOKUP(V_WF!I8,VI_ZRF!A:K,9,FALSE)</f>
        <v>#N/A</v>
      </c>
      <c r="N8" s="124" t="e">
        <f>VLOOKUP(V_WF!I8,VI_ZRF!A:K,10,FALSE)</f>
        <v>#N/A</v>
      </c>
      <c r="O8" s="68"/>
    </row>
    <row r="9" spans="1:16" ht="15.9" customHeight="1">
      <c r="A9" s="70">
        <v>5</v>
      </c>
      <c r="B9" s="71"/>
      <c r="C9" s="71"/>
      <c r="D9" s="71"/>
      <c r="E9" s="240"/>
      <c r="F9" s="76"/>
      <c r="G9" s="71"/>
      <c r="H9" s="71"/>
      <c r="I9" s="71"/>
      <c r="J9" s="240"/>
      <c r="K9" s="71" t="s">
        <v>125</v>
      </c>
      <c r="L9" s="75"/>
      <c r="M9" s="124" t="e">
        <f>VLOOKUP(V_WF!I9,VI_ZRF!A:K,9,FALSE)</f>
        <v>#N/A</v>
      </c>
      <c r="N9" s="124" t="e">
        <f>VLOOKUP(V_WF!I9,VI_ZRF!A:K,10,FALSE)</f>
        <v>#N/A</v>
      </c>
      <c r="O9" s="68"/>
    </row>
    <row r="10" spans="1:16" ht="15.9" customHeight="1">
      <c r="A10" s="70">
        <v>6</v>
      </c>
      <c r="B10" s="71"/>
      <c r="C10" s="71"/>
      <c r="D10" s="71"/>
      <c r="E10" s="240"/>
      <c r="F10" s="76"/>
      <c r="G10" s="71"/>
      <c r="H10" s="71"/>
      <c r="I10" s="71"/>
      <c r="J10" s="240"/>
      <c r="K10" s="71" t="s">
        <v>125</v>
      </c>
      <c r="L10" s="75"/>
      <c r="M10" s="124" t="e">
        <f>VLOOKUP(V_WF!I10,VI_ZRF!A:K,9,FALSE)</f>
        <v>#N/A</v>
      </c>
      <c r="N10" s="124" t="e">
        <f>VLOOKUP(V_WF!I10,VI_ZRF!A:K,10,FALSE)</f>
        <v>#N/A</v>
      </c>
      <c r="O10" s="68"/>
    </row>
    <row r="11" spans="1:16" ht="15.9" customHeight="1">
      <c r="A11" s="70">
        <v>7</v>
      </c>
      <c r="B11" s="71"/>
      <c r="C11" s="71"/>
      <c r="D11" s="71"/>
      <c r="E11" s="240"/>
      <c r="F11" s="76"/>
      <c r="G11" s="71"/>
      <c r="H11" s="71"/>
      <c r="I11" s="71"/>
      <c r="J11" s="240"/>
      <c r="K11" s="71" t="s">
        <v>125</v>
      </c>
      <c r="L11" s="75"/>
      <c r="M11" s="124" t="e">
        <f>VLOOKUP(V_WF!I11,VI_ZRF!A:K,9,FALSE)</f>
        <v>#N/A</v>
      </c>
      <c r="N11" s="124" t="e">
        <f>VLOOKUP(V_WF!I11,VI_ZRF!A:K,10,FALSE)</f>
        <v>#N/A</v>
      </c>
      <c r="O11" s="68"/>
    </row>
    <row r="12" spans="1:16" ht="15.9" customHeight="1">
      <c r="A12" s="70">
        <v>8</v>
      </c>
      <c r="B12" s="71"/>
      <c r="C12" s="71"/>
      <c r="D12" s="71"/>
      <c r="E12" s="240"/>
      <c r="F12" s="76"/>
      <c r="G12" s="71"/>
      <c r="H12" s="71"/>
      <c r="I12" s="71"/>
      <c r="J12" s="240"/>
      <c r="K12" s="71" t="s">
        <v>125</v>
      </c>
      <c r="L12" s="75"/>
      <c r="M12" s="124" t="e">
        <f>VLOOKUP(V_WF!I12,VI_ZRF!A:K,9,FALSE)</f>
        <v>#N/A</v>
      </c>
      <c r="N12" s="124" t="e">
        <f>VLOOKUP(V_WF!I12,VI_ZRF!A:K,10,FALSE)</f>
        <v>#N/A</v>
      </c>
      <c r="O12" s="68"/>
    </row>
    <row r="13" spans="1:16" ht="15.9" customHeight="1">
      <c r="A13" s="70">
        <v>9</v>
      </c>
      <c r="B13" s="71"/>
      <c r="C13" s="71"/>
      <c r="D13" s="71"/>
      <c r="E13" s="240"/>
      <c r="F13" s="76"/>
      <c r="G13" s="71"/>
      <c r="H13" s="71"/>
      <c r="I13" s="71"/>
      <c r="J13" s="240"/>
      <c r="K13" s="71" t="s">
        <v>125</v>
      </c>
      <c r="L13" s="75"/>
      <c r="M13" s="124" t="e">
        <f>VLOOKUP(V_WF!I13,VI_ZRF!A:K,9,FALSE)</f>
        <v>#N/A</v>
      </c>
      <c r="N13" s="124" t="e">
        <f>VLOOKUP(V_WF!I13,VI_ZRF!A:K,10,FALSE)</f>
        <v>#N/A</v>
      </c>
      <c r="O13" s="68"/>
    </row>
    <row r="14" spans="1:16" ht="15.9" customHeight="1">
      <c r="A14" s="70">
        <v>10</v>
      </c>
      <c r="B14" s="71"/>
      <c r="C14" s="71"/>
      <c r="D14" s="71"/>
      <c r="E14" s="240"/>
      <c r="F14" s="76"/>
      <c r="G14" s="71"/>
      <c r="H14" s="71"/>
      <c r="I14" s="71"/>
      <c r="J14" s="240"/>
      <c r="K14" s="71" t="s">
        <v>125</v>
      </c>
      <c r="L14" s="75"/>
      <c r="M14" s="124" t="e">
        <f>VLOOKUP(V_WF!I14,VI_ZRF!A:K,9,FALSE)</f>
        <v>#N/A</v>
      </c>
      <c r="N14" s="124" t="e">
        <f>VLOOKUP(V_WF!I14,VI_ZRF!A:K,10,FALSE)</f>
        <v>#N/A</v>
      </c>
      <c r="O14" s="68"/>
    </row>
    <row r="15" spans="1:16" ht="15.9" customHeight="1">
      <c r="A15" s="70">
        <v>11</v>
      </c>
      <c r="B15" s="71"/>
      <c r="C15" s="71"/>
      <c r="D15" s="71"/>
      <c r="E15" s="240"/>
      <c r="F15" s="76"/>
      <c r="G15" s="71"/>
      <c r="H15" s="71"/>
      <c r="I15" s="71"/>
      <c r="J15" s="240"/>
      <c r="K15" s="71" t="s">
        <v>125</v>
      </c>
      <c r="L15" s="75"/>
      <c r="M15" s="124" t="e">
        <f>VLOOKUP(V_WF!I15,VI_ZRF!A:K,9,FALSE)</f>
        <v>#N/A</v>
      </c>
      <c r="N15" s="124" t="e">
        <f>VLOOKUP(V_WF!I15,VI_ZRF!A:K,10,FALSE)</f>
        <v>#N/A</v>
      </c>
      <c r="O15" s="68"/>
    </row>
    <row r="16" spans="1:16" ht="15.9" customHeight="1">
      <c r="A16" s="70">
        <v>12</v>
      </c>
      <c r="B16" s="71"/>
      <c r="C16" s="71"/>
      <c r="D16" s="71"/>
      <c r="E16" s="240"/>
      <c r="F16" s="76"/>
      <c r="G16" s="71"/>
      <c r="H16" s="71"/>
      <c r="I16" s="71"/>
      <c r="J16" s="240"/>
      <c r="K16" s="71" t="s">
        <v>125</v>
      </c>
      <c r="L16" s="75"/>
      <c r="M16" s="124" t="e">
        <f>VLOOKUP(V_WF!I16,VI_ZRF!A:K,9,FALSE)</f>
        <v>#N/A</v>
      </c>
      <c r="N16" s="124" t="e">
        <f>VLOOKUP(V_WF!I16,VI_ZRF!A:K,10,FALSE)</f>
        <v>#N/A</v>
      </c>
      <c r="O16" s="68"/>
    </row>
    <row r="17" spans="1:17" ht="15.9" customHeight="1">
      <c r="A17" s="70">
        <v>13</v>
      </c>
      <c r="B17" s="71"/>
      <c r="C17" s="71"/>
      <c r="D17" s="71"/>
      <c r="E17" s="240"/>
      <c r="F17" s="76"/>
      <c r="G17" s="71"/>
      <c r="H17" s="71"/>
      <c r="I17" s="71"/>
      <c r="J17" s="240"/>
      <c r="K17" s="71" t="s">
        <v>125</v>
      </c>
      <c r="L17" s="75"/>
      <c r="M17" s="124" t="e">
        <f>VLOOKUP(V_WF!I17,VI_ZRF!A:K,9,FALSE)</f>
        <v>#N/A</v>
      </c>
      <c r="N17" s="124" t="e">
        <f>VLOOKUP(V_WF!I17,VI_ZRF!A:K,10,FALSE)</f>
        <v>#N/A</v>
      </c>
      <c r="O17" s="68"/>
    </row>
    <row r="18" spans="1:17" ht="15.9" customHeight="1">
      <c r="A18" s="70">
        <v>14</v>
      </c>
      <c r="B18" s="71"/>
      <c r="C18" s="72"/>
      <c r="D18" s="71"/>
      <c r="E18" s="240"/>
      <c r="F18" s="76"/>
      <c r="G18" s="71"/>
      <c r="H18" s="71"/>
      <c r="I18" s="71"/>
      <c r="J18" s="240"/>
      <c r="K18" s="71" t="s">
        <v>125</v>
      </c>
      <c r="L18" s="75"/>
      <c r="M18" s="124" t="e">
        <f>VLOOKUP(V_WF!I18,VI_ZRF!A:K,9,FALSE)</f>
        <v>#N/A</v>
      </c>
      <c r="N18" s="124" t="e">
        <f>VLOOKUP(V_WF!I18,VI_ZRF!A:K,10,FALSE)</f>
        <v>#N/A</v>
      </c>
      <c r="O18" s="68"/>
    </row>
    <row r="19" spans="1:17" ht="15.9" customHeight="1">
      <c r="A19" s="70">
        <v>15</v>
      </c>
      <c r="B19" s="71"/>
      <c r="C19" s="72"/>
      <c r="D19" s="71"/>
      <c r="E19" s="240"/>
      <c r="F19" s="76"/>
      <c r="G19" s="71"/>
      <c r="H19" s="71"/>
      <c r="I19" s="71"/>
      <c r="J19" s="240"/>
      <c r="K19" s="71" t="s">
        <v>125</v>
      </c>
      <c r="L19" s="75"/>
      <c r="M19" s="124" t="e">
        <f>VLOOKUP(V_WF!I19,VI_ZRF!A:K,9,FALSE)</f>
        <v>#N/A</v>
      </c>
      <c r="N19" s="124" t="e">
        <f>VLOOKUP(V_WF!I19,VI_ZRF!A:K,10,FALSE)</f>
        <v>#N/A</v>
      </c>
      <c r="O19" s="68"/>
    </row>
    <row r="20" spans="1:17" ht="15.9" customHeight="1">
      <c r="A20" s="70">
        <v>16</v>
      </c>
      <c r="B20" s="71"/>
      <c r="C20" s="72"/>
      <c r="D20" s="71"/>
      <c r="E20" s="240"/>
      <c r="F20" s="76"/>
      <c r="G20" s="71"/>
      <c r="H20" s="71"/>
      <c r="I20" s="71"/>
      <c r="J20" s="240"/>
      <c r="K20" s="71" t="s">
        <v>125</v>
      </c>
      <c r="L20" s="75"/>
      <c r="M20" s="124" t="e">
        <f>VLOOKUP(V_WF!I20,VI_ZRF!A:K,9,FALSE)</f>
        <v>#N/A</v>
      </c>
      <c r="N20" s="124" t="e">
        <f>VLOOKUP(V_WF!I20,VI_ZRF!A:K,10,FALSE)</f>
        <v>#N/A</v>
      </c>
      <c r="O20" s="68"/>
    </row>
    <row r="21" spans="1:17" s="57" customFormat="1" ht="15.9" customHeight="1">
      <c r="A21" s="70">
        <v>17</v>
      </c>
      <c r="B21" s="71"/>
      <c r="C21" s="71"/>
      <c r="D21" s="71"/>
      <c r="E21" s="240"/>
      <c r="F21" s="76"/>
      <c r="G21" s="71"/>
      <c r="H21" s="71"/>
      <c r="I21" s="71"/>
      <c r="J21" s="240"/>
      <c r="K21" s="71" t="s">
        <v>125</v>
      </c>
      <c r="L21" s="75"/>
      <c r="M21" s="124" t="e">
        <f>VLOOKUP(V_WF!I21,VI_ZRF!A:K,9,FALSE)</f>
        <v>#N/A</v>
      </c>
      <c r="N21" s="124" t="e">
        <f>VLOOKUP(V_WF!I21,VI_ZRF!A:K,10,FALSE)</f>
        <v>#N/A</v>
      </c>
      <c r="O21" s="68"/>
    </row>
    <row r="22" spans="1:17" ht="15.9" customHeight="1">
      <c r="A22" s="243"/>
      <c r="B22" s="80"/>
      <c r="C22" s="73"/>
      <c r="D22" s="73"/>
      <c r="E22" s="73"/>
      <c r="F22" s="73"/>
      <c r="G22" s="73"/>
      <c r="H22" s="241"/>
      <c r="I22" s="474" t="s">
        <v>126</v>
      </c>
      <c r="J22" s="474"/>
      <c r="K22" s="475"/>
      <c r="L22" s="123">
        <f ca="1">SUM(L5:OFFSET(Razem_VA_WF,-1,3))</f>
        <v>0</v>
      </c>
      <c r="M22" s="123" t="e">
        <f ca="1">SUM(M5:OFFSET(Razem_VA_WF,-1,4))</f>
        <v>#N/A</v>
      </c>
      <c r="N22" s="123" t="e">
        <f ca="1">SUM(N5:OFFSET(Razem_VA_WF,-1,5))</f>
        <v>#N/A</v>
      </c>
      <c r="O22" s="80"/>
      <c r="Q22" s="93" t="s">
        <v>70</v>
      </c>
    </row>
    <row r="23" spans="1:17" s="82" customFormat="1" ht="15.9" customHeight="1">
      <c r="A23" s="243"/>
      <c r="B23" s="81"/>
      <c r="C23" s="74"/>
      <c r="D23" s="74"/>
      <c r="E23" s="74"/>
      <c r="F23" s="74"/>
      <c r="G23" s="74"/>
      <c r="H23" s="469" t="s">
        <v>326</v>
      </c>
      <c r="I23" s="469"/>
      <c r="J23" s="469"/>
      <c r="K23" s="250"/>
      <c r="L23" s="124">
        <f ca="1">IF($K23&gt;0,SUMIF($O$5:OFFSET(Razem_VA_WF,-1,6),$K23,L$5:OFFSET(Razem_VA_WF,-1,3)),0)</f>
        <v>0</v>
      </c>
      <c r="M23" s="124">
        <f ca="1">IF($K23&gt;0,SUMIF($O5:OFFSET(Razem_VA_WF,-1,6),$K23,M$5:OFFSET(Razem_VA_WF,-1,4)),0)</f>
        <v>0</v>
      </c>
      <c r="N23" s="124">
        <f ca="1">IF($K23&gt;0,SUMIF($O5:OFFSET(Razem_VA_WF,-1,6),$K23,N$5:OFFSET(Razem_VA_WF,-1,5)),0)</f>
        <v>0</v>
      </c>
      <c r="O23" s="81"/>
      <c r="Q23" s="94" t="s">
        <v>71</v>
      </c>
    </row>
    <row r="24" spans="1:17" ht="15.9" customHeight="1">
      <c r="A24" s="243"/>
      <c r="B24" s="80"/>
      <c r="C24" s="73"/>
      <c r="D24" s="73"/>
      <c r="E24" s="73"/>
      <c r="F24" s="73"/>
      <c r="G24" s="73"/>
      <c r="H24" s="469" t="s">
        <v>326</v>
      </c>
      <c r="I24" s="469"/>
      <c r="J24" s="469"/>
      <c r="K24" s="250"/>
      <c r="L24" s="124">
        <f ca="1">IF($K24&gt;0,SUMIF($O$5:OFFSET(Razem_VA_WF,-1,6),$K24,L$5:OFFSET(Razem_VA_WF,-1,3)),0)</f>
        <v>0</v>
      </c>
      <c r="M24" s="124">
        <f ca="1">IF($K24&gt;0,SUMIF($O$5:OFFSET(Razem_VA_WF,-1,6),$K24,M$5:OFFSET(Razem_VA_WF,-1,4)),0)</f>
        <v>0</v>
      </c>
      <c r="N24" s="124">
        <f ca="1">IF($K24&gt;0,SUMIF($O$5:OFFSET(Razem_VA_WF,-1,6),$K24,N$5:OFFSET(Razem_VA_WF,-1,5)),0)</f>
        <v>0</v>
      </c>
      <c r="O24" s="80"/>
      <c r="Q24" s="95"/>
    </row>
    <row r="25" spans="1:17" s="57" customFormat="1" ht="15.9" customHeight="1">
      <c r="A25" s="191"/>
      <c r="B25" s="191"/>
      <c r="C25" s="191"/>
      <c r="D25" s="191"/>
      <c r="E25" s="191"/>
      <c r="F25" s="191"/>
      <c r="G25" s="191"/>
      <c r="H25" s="469" t="s">
        <v>326</v>
      </c>
      <c r="I25" s="469"/>
      <c r="J25" s="469"/>
      <c r="K25" s="250"/>
      <c r="L25" s="124">
        <f ca="1">IF($K25&gt;0,SUMIF($O$5:OFFSET(Razem_VA_WF,-1,6),$K25,L$5:OFFSET(Razem_VA_WF,-1,3)),0)</f>
        <v>0</v>
      </c>
      <c r="M25" s="124">
        <f ca="1">IF($K25&gt;0,SUMIF($O$5:OFFSET(Razem_VA_WF,-1,6),$K25,M$5:OFFSET(Razem_VA_WF,-1,4)),0)</f>
        <v>0</v>
      </c>
      <c r="N25" s="124">
        <f ca="1">IF($K25&gt;0,SUMIF($O$5:OFFSET(Razem_VA_WF,-1,6),$K25,N$5:OFFSET(Razem_VA_WF,-1,5)),0)</f>
        <v>0</v>
      </c>
      <c r="O25" s="244"/>
      <c r="Q25" s="96"/>
    </row>
    <row r="26" spans="1:17" ht="12.75" customHeight="1">
      <c r="A26" s="243"/>
      <c r="B26" s="245"/>
      <c r="C26" s="246"/>
      <c r="D26" s="246"/>
      <c r="E26" s="246"/>
      <c r="F26" s="246"/>
      <c r="G26" s="246"/>
      <c r="H26" s="246"/>
      <c r="I26" s="246"/>
      <c r="J26" s="472"/>
      <c r="K26" s="472"/>
      <c r="L26" s="247"/>
      <c r="M26" s="248"/>
      <c r="N26" s="248"/>
      <c r="O26" s="249"/>
      <c r="Q26" s="93" t="s">
        <v>70</v>
      </c>
    </row>
    <row r="27" spans="1:17" ht="24" customHeight="1">
      <c r="A27" s="470" t="s">
        <v>327</v>
      </c>
      <c r="B27" s="471"/>
      <c r="C27" s="471"/>
      <c r="D27" s="471"/>
      <c r="E27" s="471"/>
      <c r="F27" s="471"/>
      <c r="G27" s="471"/>
      <c r="H27" s="471"/>
      <c r="I27" s="471"/>
      <c r="J27" s="471"/>
      <c r="K27" s="471"/>
      <c r="L27" s="471"/>
      <c r="M27" s="471"/>
      <c r="N27" s="471"/>
      <c r="O27" s="471"/>
      <c r="Q27" s="94" t="s">
        <v>71</v>
      </c>
    </row>
  </sheetData>
  <sheetProtection algorithmName="SHA-512" hashValue="0sKgd/D0EyQ3VlCSuUK9Ml6b5sZTm9I2zG0F2MryJd4PrKDXFJG/Rk4BBEHr+5Kanx3H4wNtEiyHvYqOo+pn9g==" saltValue="DtKjcA3ZroSzNEYjXp+EpQ==" spinCount="100000" sheet="1" objects="1" scenarios="1" formatCells="0" formatColumns="0" formatRows="0" insertRows="0" deleteRows="0"/>
  <dataConsolidate/>
  <mergeCells count="21">
    <mergeCell ref="H25:J25"/>
    <mergeCell ref="A27:O27"/>
    <mergeCell ref="J26:K26"/>
    <mergeCell ref="A2:A4"/>
    <mergeCell ref="O2:O3"/>
    <mergeCell ref="I22:K22"/>
    <mergeCell ref="H2:H3"/>
    <mergeCell ref="I2:I3"/>
    <mergeCell ref="J2:J3"/>
    <mergeCell ref="K2:K3"/>
    <mergeCell ref="L2:L3"/>
    <mergeCell ref="M2:N2"/>
    <mergeCell ref="H23:J23"/>
    <mergeCell ref="H24:J24"/>
    <mergeCell ref="A1:N1"/>
    <mergeCell ref="B2:B3"/>
    <mergeCell ref="C2:C3"/>
    <mergeCell ref="D2:D3"/>
    <mergeCell ref="E2:E3"/>
    <mergeCell ref="F2:F3"/>
    <mergeCell ref="G2:G3"/>
  </mergeCells>
  <dataValidations count="13">
    <dataValidation type="list" allowBlank="1" showInputMessage="1" showErrorMessage="1" sqref="K5:K21">
      <formula1>"(wybór),G,P,K"</formula1>
    </dataValidation>
    <dataValidation type="whole" operator="greaterThanOrEqual" allowBlank="1" showInputMessage="1" showErrorMessage="1" sqref="K23:K25">
      <formula1>1</formula1>
    </dataValidation>
    <dataValidation type="decimal" operator="greaterThanOrEqual" allowBlank="1" showInputMessage="1" showErrorMessage="1" sqref="L22:N25">
      <formula1>0</formula1>
    </dataValidation>
    <dataValidation type="whole" allowBlank="1" showInputMessage="1" showErrorMessage="1" sqref="F6:F21">
      <formula1>1</formula1>
      <formula2>9999999999</formula2>
    </dataValidation>
    <dataValidation type="whole" allowBlank="1" showInputMessage="1" showErrorMessage="1" errorTitle="Błąd!" error="W tym polu można wpisać tylko liczbę całkowitą - w zakresie od &quot;0000000001&quot; do &quot;9999999999&quot; (dziesięciocyfrową, większą od &quot;0&quot;)" sqref="F5">
      <formula1>1</formula1>
      <formula2>9999999999</formula2>
    </dataValidation>
    <dataValidation type="whole" operator="greaterThan" allowBlank="1" showInputMessage="1" showErrorMessage="1" sqref="O5:O2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Q22 Q26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Q23 Q27"/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E5:E21">
      <formula1>41640</formula1>
    </dataValidation>
    <dataValidation type="date" operator="greaterThan" allowBlank="1" showInputMessage="1" showErrorMessage="1" errorTitle="Błąd!" error="W tym polu można wpisać tylko datę (w formacie dd-mm-rrrr - dwucyfrowe oznaczenia dnia i miesiąca oraz czterocyfrowe oznaczenie roku) większą (późniejszą) niż 01-01-2014" sqref="J5:J21">
      <formula1>41640</formula1>
    </dataValidation>
    <dataValidation operator="greaterThanOrEqual" allowBlank="1" showInputMessage="1" showErrorMessage="1" errorTitle="Błąd!" error="W tym polu można wpisać tylko liczbę - równą lub większą od 0" sqref="L5:L21"/>
    <dataValidation type="decimal" operator="lessThanOrEqual" allowBlank="1" showInputMessage="1" showErrorMessage="1" errorTitle="Błąd!" error="Kwota wydatków kwalifikowalnych nie może być wyższa od wydatków całkowitych." sqref="M5:M21">
      <formula1>L5</formula1>
    </dataValidation>
    <dataValidation type="decimal" operator="lessThanOrEqual" allowBlank="1" showInputMessage="1" showErrorMessage="1" errorTitle="Błąd!" error="Kwota VAT nie może przekroczyć 23% kwoty wydatków kwalifikowalnych ogółem." sqref="N5:N21">
      <formula1>M5*0.23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89" orientation="landscape" r:id="rId1"/>
  <headerFooter alignWithMargins="0">
    <oddFooter>&amp;LPROW 2014-2020_19.2/4z&amp;RStrona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showOutlineSymbols="0" view="pageBreakPreview" zoomScaleNormal="100" zoomScaleSheetLayoutView="100" workbookViewId="0"/>
  </sheetViews>
  <sheetFormatPr defaultColWidth="2.88671875" defaultRowHeight="13.2"/>
  <cols>
    <col min="1" max="1" width="4.6640625" style="3" customWidth="1"/>
    <col min="2" max="2" width="40.6640625" style="3" customWidth="1"/>
    <col min="3" max="3" width="8.6640625" style="3" customWidth="1"/>
    <col min="4" max="5" width="8.6640625" style="22" customWidth="1"/>
    <col min="6" max="6" width="12.6640625" style="3" customWidth="1"/>
    <col min="7" max="7" width="10.6640625" style="3" customWidth="1"/>
    <col min="8" max="9" width="12.6640625" style="3" customWidth="1"/>
    <col min="10" max="10" width="10.6640625" style="3" customWidth="1"/>
    <col min="11" max="11" width="12.6640625" style="3" customWidth="1"/>
    <col min="12" max="12" width="10.6640625" style="3" customWidth="1"/>
    <col min="13" max="13" width="10.6640625" style="27" customWidth="1"/>
    <col min="14" max="14" width="6.6640625" style="3" customWidth="1"/>
    <col min="15" max="15" width="17.33203125" style="3" customWidth="1"/>
    <col min="16" max="16384" width="2.88671875" style="3"/>
  </cols>
  <sheetData>
    <row r="1" spans="1:15" s="4" customFormat="1" ht="30" customHeight="1">
      <c r="A1" s="148" t="s">
        <v>124</v>
      </c>
      <c r="B1" s="118"/>
      <c r="C1" s="118"/>
      <c r="D1" s="118"/>
      <c r="E1" s="118"/>
      <c r="F1" s="118"/>
      <c r="G1" s="477"/>
      <c r="H1" s="477"/>
      <c r="I1" s="478" t="str">
        <f>I_IV!L18</f>
        <v>(wybierz z listy)</v>
      </c>
      <c r="J1" s="479"/>
      <c r="K1" s="480"/>
      <c r="L1" s="131"/>
      <c r="M1" s="149"/>
    </row>
    <row r="2" spans="1:15" s="31" customFormat="1" ht="12" customHeight="1">
      <c r="A2" s="487" t="s">
        <v>11</v>
      </c>
      <c r="B2" s="487" t="s">
        <v>176</v>
      </c>
      <c r="C2" s="487" t="s">
        <v>328</v>
      </c>
      <c r="D2" s="481" t="s">
        <v>155</v>
      </c>
      <c r="E2" s="481" t="s">
        <v>156</v>
      </c>
      <c r="F2" s="502" t="s">
        <v>329</v>
      </c>
      <c r="G2" s="503"/>
      <c r="H2" s="504"/>
      <c r="I2" s="505" t="s">
        <v>330</v>
      </c>
      <c r="J2" s="506"/>
      <c r="K2" s="507"/>
      <c r="L2" s="487" t="s">
        <v>157</v>
      </c>
      <c r="M2" s="483" t="s">
        <v>331</v>
      </c>
    </row>
    <row r="3" spans="1:15" s="31" customFormat="1" ht="48" customHeight="1">
      <c r="A3" s="488"/>
      <c r="B3" s="488"/>
      <c r="C3" s="488"/>
      <c r="D3" s="482"/>
      <c r="E3" s="482"/>
      <c r="F3" s="144" t="s">
        <v>62</v>
      </c>
      <c r="G3" s="144" t="s">
        <v>61</v>
      </c>
      <c r="H3" s="7" t="s">
        <v>158</v>
      </c>
      <c r="I3" s="7" t="s">
        <v>62</v>
      </c>
      <c r="J3" s="150" t="s">
        <v>49</v>
      </c>
      <c r="K3" s="151" t="s">
        <v>158</v>
      </c>
      <c r="L3" s="488"/>
      <c r="M3" s="484"/>
    </row>
    <row r="4" spans="1:15" s="24" customFormat="1" ht="12" customHeight="1">
      <c r="A4" s="23"/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  <c r="L4" s="29">
        <v>11</v>
      </c>
      <c r="M4" s="29">
        <v>12</v>
      </c>
    </row>
    <row r="5" spans="1:15" s="6" customFormat="1" ht="14.1" customHeight="1">
      <c r="A5" s="37" t="s">
        <v>25</v>
      </c>
      <c r="B5" s="494" t="s">
        <v>332</v>
      </c>
      <c r="C5" s="495"/>
      <c r="D5" s="495"/>
      <c r="E5" s="495"/>
      <c r="F5" s="495"/>
      <c r="G5" s="495"/>
      <c r="H5" s="495"/>
      <c r="I5" s="495"/>
      <c r="J5" s="495"/>
      <c r="K5" s="495"/>
      <c r="L5" s="143"/>
      <c r="M5" s="35"/>
    </row>
    <row r="6" spans="1:15" s="6" customFormat="1" ht="14.1" customHeight="1">
      <c r="A6" s="37" t="s">
        <v>336</v>
      </c>
      <c r="B6" s="489"/>
      <c r="C6" s="490"/>
      <c r="D6" s="490"/>
      <c r="E6" s="490"/>
      <c r="F6" s="490"/>
      <c r="G6" s="490"/>
      <c r="H6" s="490"/>
      <c r="I6" s="490"/>
      <c r="J6" s="490"/>
      <c r="K6" s="490"/>
      <c r="L6" s="152"/>
      <c r="M6" s="153"/>
    </row>
    <row r="7" spans="1:15" s="6" customFormat="1" ht="11.4">
      <c r="A7" s="117" t="s">
        <v>337</v>
      </c>
      <c r="B7" s="13"/>
      <c r="C7" s="25"/>
      <c r="D7" s="30"/>
      <c r="E7" s="30"/>
      <c r="F7" s="30"/>
      <c r="G7" s="30"/>
      <c r="H7" s="30"/>
      <c r="I7" s="30"/>
      <c r="J7" s="30"/>
      <c r="K7" s="30"/>
      <c r="L7" s="126">
        <f>IF(F7&gt;0,(I7-F7)/F7*100%,0)</f>
        <v>0</v>
      </c>
      <c r="M7" s="28"/>
    </row>
    <row r="8" spans="1:15" s="6" customFormat="1" ht="14.1" customHeight="1">
      <c r="A8" s="117" t="s">
        <v>72</v>
      </c>
      <c r="B8" s="13"/>
      <c r="C8" s="25"/>
      <c r="D8" s="30"/>
      <c r="E8" s="30"/>
      <c r="F8" s="30"/>
      <c r="G8" s="30"/>
      <c r="H8" s="30"/>
      <c r="I8" s="30"/>
      <c r="J8" s="30"/>
      <c r="K8" s="30"/>
      <c r="L8" s="126">
        <f>IF(F8&gt;0,(I8-F8)/F8*100%,0)</f>
        <v>0</v>
      </c>
      <c r="M8" s="25"/>
    </row>
    <row r="9" spans="1:15" s="83" customFormat="1" ht="14.1" customHeight="1">
      <c r="A9" s="117" t="s">
        <v>5</v>
      </c>
      <c r="B9" s="13"/>
      <c r="C9" s="25"/>
      <c r="D9" s="30"/>
      <c r="E9" s="30"/>
      <c r="F9" s="30"/>
      <c r="G9" s="30"/>
      <c r="H9" s="30"/>
      <c r="I9" s="30"/>
      <c r="J9" s="30"/>
      <c r="K9" s="30"/>
      <c r="L9" s="126">
        <f>IF(F9&gt;0,(I9-F9)/F9*100%,0)</f>
        <v>0</v>
      </c>
      <c r="M9" s="25"/>
    </row>
    <row r="10" spans="1:15" s="6" customFormat="1" ht="14.1" customHeight="1">
      <c r="A10" s="491" t="s">
        <v>31</v>
      </c>
      <c r="B10" s="492"/>
      <c r="C10" s="492"/>
      <c r="D10" s="492"/>
      <c r="E10" s="493"/>
      <c r="F10" s="125">
        <f ca="1">SUM(F$7:OFFSET(V_ZRF_Suma_A,-1,5))</f>
        <v>0</v>
      </c>
      <c r="G10" s="125">
        <f ca="1">SUM(G$7:OFFSET(V_ZRF_Suma_A,-1,6))</f>
        <v>0</v>
      </c>
      <c r="H10" s="125">
        <f ca="1">SUM(H$7:OFFSET(V_ZRF_Suma_A,-1,7))</f>
        <v>0</v>
      </c>
      <c r="I10" s="125">
        <f ca="1">SUM(I$7:OFFSET(V_ZRF_Suma_A,-1,8))</f>
        <v>0</v>
      </c>
      <c r="J10" s="125">
        <f ca="1">SUM(J$7:OFFSET(V_ZRF_Suma_A,-1,9))</f>
        <v>0</v>
      </c>
      <c r="K10" s="125">
        <f ca="1">SUM(K$7:OFFSET(V_ZRF_Suma_A,-1,10))</f>
        <v>0</v>
      </c>
      <c r="L10" s="126">
        <f ca="1">IF(F10&gt;0,(I10-F10)/F10*100%,0)</f>
        <v>0</v>
      </c>
      <c r="M10" s="154"/>
      <c r="O10" s="97" t="s">
        <v>70</v>
      </c>
    </row>
    <row r="11" spans="1:15" s="6" customFormat="1" ht="14.1" customHeight="1">
      <c r="A11" s="37" t="s">
        <v>0</v>
      </c>
      <c r="B11" s="489"/>
      <c r="C11" s="490"/>
      <c r="D11" s="490"/>
      <c r="E11" s="490"/>
      <c r="F11" s="490"/>
      <c r="G11" s="490"/>
      <c r="H11" s="490"/>
      <c r="I11" s="490"/>
      <c r="J11" s="490"/>
      <c r="K11" s="490"/>
      <c r="L11" s="122"/>
      <c r="M11" s="36"/>
      <c r="O11" s="94" t="s">
        <v>71</v>
      </c>
    </row>
    <row r="12" spans="1:15" s="6" customFormat="1" ht="14.1" customHeight="1">
      <c r="A12" s="117" t="s">
        <v>73</v>
      </c>
      <c r="B12" s="13"/>
      <c r="C12" s="25"/>
      <c r="D12" s="30"/>
      <c r="E12" s="30"/>
      <c r="F12" s="30"/>
      <c r="G12" s="30"/>
      <c r="H12" s="30"/>
      <c r="I12" s="30"/>
      <c r="J12" s="30"/>
      <c r="K12" s="30"/>
      <c r="L12" s="126">
        <f>IF(F12&gt;0,(I12-F12)/F12*100%,0)</f>
        <v>0</v>
      </c>
      <c r="M12" s="28"/>
      <c r="O12" s="98"/>
    </row>
    <row r="13" spans="1:15" s="6" customFormat="1" ht="14.1" customHeight="1">
      <c r="A13" s="117" t="s">
        <v>74</v>
      </c>
      <c r="B13" s="13"/>
      <c r="C13" s="25"/>
      <c r="D13" s="30"/>
      <c r="E13" s="30"/>
      <c r="F13" s="30"/>
      <c r="G13" s="30"/>
      <c r="H13" s="30"/>
      <c r="I13" s="30"/>
      <c r="J13" s="30"/>
      <c r="K13" s="30"/>
      <c r="L13" s="126">
        <f>IF(F13&gt;0,(I13-F13)/F13*100%,0)</f>
        <v>0</v>
      </c>
      <c r="M13" s="26"/>
      <c r="O13" s="98"/>
    </row>
    <row r="14" spans="1:15" s="83" customFormat="1" ht="14.1" customHeight="1">
      <c r="A14" s="117" t="s">
        <v>5</v>
      </c>
      <c r="B14" s="13"/>
      <c r="C14" s="25"/>
      <c r="D14" s="30"/>
      <c r="E14" s="30"/>
      <c r="F14" s="30"/>
      <c r="G14" s="30"/>
      <c r="H14" s="30"/>
      <c r="I14" s="30"/>
      <c r="J14" s="30"/>
      <c r="K14" s="30"/>
      <c r="L14" s="126">
        <f>IF(F14&gt;0,(I14-F14)/F14*100%,0)</f>
        <v>0</v>
      </c>
      <c r="M14" s="26"/>
      <c r="O14" s="99"/>
    </row>
    <row r="15" spans="1:15" s="6" customFormat="1" ht="14.1" customHeight="1">
      <c r="A15" s="491" t="s">
        <v>32</v>
      </c>
      <c r="B15" s="492"/>
      <c r="C15" s="492"/>
      <c r="D15" s="492"/>
      <c r="E15" s="493"/>
      <c r="F15" s="125">
        <f ca="1">SUM(F12:OFFSET(V_ZRF_Suma_B,-1,5))</f>
        <v>0</v>
      </c>
      <c r="G15" s="125">
        <f ca="1">SUM(G12:OFFSET(V_ZRF_Suma_B,-1,6))</f>
        <v>0</v>
      </c>
      <c r="H15" s="125">
        <f ca="1">SUM(H12:OFFSET(V_ZRF_Suma_B,-1,7))</f>
        <v>0</v>
      </c>
      <c r="I15" s="125">
        <f ca="1">SUM(I12:OFFSET(V_ZRF_Suma_B,-1,8))</f>
        <v>0</v>
      </c>
      <c r="J15" s="125">
        <f ca="1">SUM(J12:OFFSET(V_ZRF_Suma_B,-1,9))</f>
        <v>0</v>
      </c>
      <c r="K15" s="125">
        <f ca="1">SUM(K12:OFFSET(V_ZRF_Suma_B,-1,10))</f>
        <v>0</v>
      </c>
      <c r="L15" s="126">
        <f ca="1">IF(F15&gt;0,(I15-F15)/F15*100%,0)</f>
        <v>0</v>
      </c>
      <c r="M15" s="154"/>
      <c r="O15" s="97" t="s">
        <v>70</v>
      </c>
    </row>
    <row r="16" spans="1:15" s="6" customFormat="1" ht="14.1" hidden="1" customHeight="1">
      <c r="A16" s="37" t="s">
        <v>7</v>
      </c>
      <c r="B16" s="489"/>
      <c r="C16" s="490"/>
      <c r="D16" s="490"/>
      <c r="E16" s="490"/>
      <c r="F16" s="490"/>
      <c r="G16" s="490"/>
      <c r="H16" s="490"/>
      <c r="I16" s="490"/>
      <c r="J16" s="490"/>
      <c r="K16" s="490"/>
      <c r="L16" s="122"/>
      <c r="M16" s="36"/>
      <c r="O16" s="94" t="s">
        <v>71</v>
      </c>
    </row>
    <row r="17" spans="1:15" s="6" customFormat="1" ht="14.1" hidden="1" customHeight="1">
      <c r="A17" s="117" t="s">
        <v>75</v>
      </c>
      <c r="B17" s="13"/>
      <c r="C17" s="25"/>
      <c r="D17" s="30"/>
      <c r="E17" s="30"/>
      <c r="F17" s="30"/>
      <c r="G17" s="30"/>
      <c r="H17" s="30"/>
      <c r="I17" s="30"/>
      <c r="J17" s="30"/>
      <c r="K17" s="30"/>
      <c r="L17" s="126">
        <f>IF(F17&gt;0,(I17-F17)/F17*100%,0)</f>
        <v>0</v>
      </c>
      <c r="M17" s="25"/>
      <c r="O17" s="98"/>
    </row>
    <row r="18" spans="1:15" s="6" customFormat="1" ht="14.1" hidden="1" customHeight="1">
      <c r="A18" s="117" t="s">
        <v>76</v>
      </c>
      <c r="B18" s="41"/>
      <c r="C18" s="25"/>
      <c r="D18" s="30"/>
      <c r="E18" s="30"/>
      <c r="F18" s="30"/>
      <c r="G18" s="30"/>
      <c r="H18" s="30"/>
      <c r="I18" s="30"/>
      <c r="J18" s="30"/>
      <c r="K18" s="30"/>
      <c r="L18" s="126">
        <f>IF(F18&gt;0,(I18-F18)/F18*100%,0)</f>
        <v>0</v>
      </c>
      <c r="M18" s="25"/>
      <c r="O18" s="98"/>
    </row>
    <row r="19" spans="1:15" s="83" customFormat="1" ht="14.1" hidden="1" customHeight="1">
      <c r="A19" s="117" t="s">
        <v>5</v>
      </c>
      <c r="B19" s="13"/>
      <c r="C19" s="25"/>
      <c r="D19" s="30"/>
      <c r="E19" s="30"/>
      <c r="F19" s="30"/>
      <c r="G19" s="30"/>
      <c r="H19" s="30"/>
      <c r="I19" s="30"/>
      <c r="J19" s="30"/>
      <c r="K19" s="30"/>
      <c r="L19" s="126">
        <f>IF(F19&gt;0,(I19-F19)/F19*100%,0)</f>
        <v>0</v>
      </c>
      <c r="M19" s="26"/>
      <c r="O19" s="99"/>
    </row>
    <row r="20" spans="1:15" s="6" customFormat="1" ht="14.1" hidden="1" customHeight="1">
      <c r="A20" s="491" t="s">
        <v>33</v>
      </c>
      <c r="B20" s="492"/>
      <c r="C20" s="492"/>
      <c r="D20" s="492"/>
      <c r="E20" s="493"/>
      <c r="F20" s="125">
        <f ca="1">SUM(F17:OFFSET(V_ZRF_Suma_C,-1,5))</f>
        <v>0</v>
      </c>
      <c r="G20" s="125">
        <f ca="1">SUM(G17:OFFSET(V_ZRF_Suma_C,-1,6))</f>
        <v>0</v>
      </c>
      <c r="H20" s="125">
        <f ca="1">SUM(H17:OFFSET(V_ZRF_Suma_C,-1,7))</f>
        <v>0</v>
      </c>
      <c r="I20" s="125">
        <f ca="1">SUM(I17:OFFSET(V_ZRF_Suma_C,-1,8))</f>
        <v>0</v>
      </c>
      <c r="J20" s="125">
        <f ca="1">SUM(J17:OFFSET(V_ZRF_Suma_C,-1,9))</f>
        <v>0</v>
      </c>
      <c r="K20" s="125">
        <f ca="1">SUM(K17:OFFSET(V_ZRF_Suma_C,-1,10))</f>
        <v>0</v>
      </c>
      <c r="L20" s="126">
        <f ca="1">IF(F20&gt;0,(I20-F20)/F20*100%,0)</f>
        <v>0</v>
      </c>
      <c r="M20" s="32"/>
      <c r="O20" s="97" t="s">
        <v>70</v>
      </c>
    </row>
    <row r="21" spans="1:15" s="6" customFormat="1" ht="14.1" hidden="1" customHeight="1">
      <c r="A21" s="37" t="s">
        <v>193</v>
      </c>
      <c r="B21" s="489"/>
      <c r="C21" s="490"/>
      <c r="D21" s="490"/>
      <c r="E21" s="490"/>
      <c r="F21" s="490"/>
      <c r="G21" s="490"/>
      <c r="H21" s="490"/>
      <c r="I21" s="490"/>
      <c r="J21" s="490"/>
      <c r="K21" s="490"/>
      <c r="L21" s="122"/>
      <c r="M21" s="36"/>
      <c r="O21" s="94" t="s">
        <v>71</v>
      </c>
    </row>
    <row r="22" spans="1:15" s="6" customFormat="1" ht="14.1" hidden="1" customHeight="1">
      <c r="A22" s="117" t="s">
        <v>194</v>
      </c>
      <c r="B22" s="13"/>
      <c r="C22" s="25"/>
      <c r="D22" s="30"/>
      <c r="E22" s="30"/>
      <c r="F22" s="30"/>
      <c r="G22" s="30"/>
      <c r="H22" s="30"/>
      <c r="I22" s="30"/>
      <c r="J22" s="30"/>
      <c r="K22" s="30"/>
      <c r="L22" s="126">
        <f>IF(F22&gt;0,(I22-F22)/F22*100%,0)</f>
        <v>0</v>
      </c>
      <c r="M22" s="25"/>
      <c r="O22" s="98"/>
    </row>
    <row r="23" spans="1:15" s="6" customFormat="1" ht="14.1" hidden="1" customHeight="1">
      <c r="A23" s="117" t="s">
        <v>195</v>
      </c>
      <c r="B23" s="41"/>
      <c r="C23" s="25"/>
      <c r="D23" s="30"/>
      <c r="E23" s="30"/>
      <c r="F23" s="30"/>
      <c r="G23" s="30"/>
      <c r="H23" s="30"/>
      <c r="I23" s="30"/>
      <c r="J23" s="30"/>
      <c r="K23" s="30"/>
      <c r="L23" s="126">
        <f>IF(F23&gt;0,(I23-F23)/F23*100%,0)</f>
        <v>0</v>
      </c>
      <c r="M23" s="25"/>
      <c r="O23" s="98"/>
    </row>
    <row r="24" spans="1:15" s="83" customFormat="1" ht="14.1" hidden="1" customHeight="1">
      <c r="A24" s="117" t="s">
        <v>5</v>
      </c>
      <c r="B24" s="13"/>
      <c r="C24" s="25"/>
      <c r="D24" s="30"/>
      <c r="E24" s="30"/>
      <c r="F24" s="30"/>
      <c r="G24" s="30"/>
      <c r="H24" s="30"/>
      <c r="I24" s="30"/>
      <c r="J24" s="30"/>
      <c r="K24" s="30"/>
      <c r="L24" s="126">
        <f>IF(F24&gt;0,(I24-F24)/F24*100%,0)</f>
        <v>0</v>
      </c>
      <c r="M24" s="26"/>
      <c r="O24" s="99"/>
    </row>
    <row r="25" spans="1:15" s="6" customFormat="1" ht="14.1" hidden="1" customHeight="1">
      <c r="A25" s="491" t="s">
        <v>196</v>
      </c>
      <c r="B25" s="492"/>
      <c r="C25" s="492"/>
      <c r="D25" s="492"/>
      <c r="E25" s="493"/>
      <c r="F25" s="125">
        <f ca="1">SUM(F22:OFFSET(V_ZRF_Suma_D,-1,5))</f>
        <v>0</v>
      </c>
      <c r="G25" s="125">
        <f ca="1">SUM(G22:OFFSET(V_ZRF_Suma_D,-1,6))</f>
        <v>0</v>
      </c>
      <c r="H25" s="125">
        <f ca="1">SUM(H22:OFFSET(V_ZRF_Suma_D,-1,7))</f>
        <v>0</v>
      </c>
      <c r="I25" s="125">
        <f ca="1">SUM(I22:OFFSET(V_ZRF_Suma_D,-1,8))</f>
        <v>0</v>
      </c>
      <c r="J25" s="125">
        <f ca="1">SUM(J22:OFFSET(V_ZRF_Suma_D,-1,9))</f>
        <v>0</v>
      </c>
      <c r="K25" s="125">
        <f ca="1">SUM(K22:OFFSET(V_ZRF_Suma_D,-1,10))</f>
        <v>0</v>
      </c>
      <c r="L25" s="126">
        <f ca="1">IF(F25&gt;0,(I25-F25)/F25*100%,0)</f>
        <v>0</v>
      </c>
      <c r="M25" s="32"/>
      <c r="O25" s="97" t="s">
        <v>70</v>
      </c>
    </row>
    <row r="26" spans="1:15" s="6" customFormat="1" ht="14.1" hidden="1" customHeight="1">
      <c r="A26" s="37" t="s">
        <v>197</v>
      </c>
      <c r="B26" s="489"/>
      <c r="C26" s="490"/>
      <c r="D26" s="490"/>
      <c r="E26" s="490"/>
      <c r="F26" s="490"/>
      <c r="G26" s="490"/>
      <c r="H26" s="490"/>
      <c r="I26" s="490"/>
      <c r="J26" s="490"/>
      <c r="K26" s="490"/>
      <c r="L26" s="122"/>
      <c r="M26" s="36"/>
      <c r="O26" s="94" t="s">
        <v>71</v>
      </c>
    </row>
    <row r="27" spans="1:15" s="6" customFormat="1" ht="14.1" hidden="1" customHeight="1">
      <c r="A27" s="117" t="s">
        <v>198</v>
      </c>
      <c r="B27" s="13"/>
      <c r="C27" s="25"/>
      <c r="D27" s="30"/>
      <c r="E27" s="30"/>
      <c r="F27" s="30"/>
      <c r="G27" s="30"/>
      <c r="H27" s="30"/>
      <c r="I27" s="30"/>
      <c r="J27" s="30"/>
      <c r="K27" s="30"/>
      <c r="L27" s="126">
        <f>IF(F27&gt;0,(I27-F27)/F27*100%,0)</f>
        <v>0</v>
      </c>
      <c r="M27" s="25"/>
      <c r="O27" s="98"/>
    </row>
    <row r="28" spans="1:15" s="6" customFormat="1" ht="14.1" hidden="1" customHeight="1">
      <c r="A28" s="117" t="s">
        <v>199</v>
      </c>
      <c r="B28" s="41"/>
      <c r="C28" s="25"/>
      <c r="D28" s="30"/>
      <c r="E28" s="30"/>
      <c r="F28" s="30"/>
      <c r="G28" s="30"/>
      <c r="H28" s="30"/>
      <c r="I28" s="30"/>
      <c r="J28" s="30"/>
      <c r="K28" s="30"/>
      <c r="L28" s="126">
        <f>IF(F28&gt;0,(I28-F28)/F28*100%,0)</f>
        <v>0</v>
      </c>
      <c r="M28" s="25"/>
      <c r="O28" s="98"/>
    </row>
    <row r="29" spans="1:15" s="83" customFormat="1" ht="14.1" hidden="1" customHeight="1">
      <c r="A29" s="117" t="s">
        <v>5</v>
      </c>
      <c r="B29" s="13"/>
      <c r="C29" s="25"/>
      <c r="D29" s="30"/>
      <c r="E29" s="30"/>
      <c r="F29" s="30"/>
      <c r="G29" s="30"/>
      <c r="H29" s="30"/>
      <c r="I29" s="30"/>
      <c r="J29" s="30"/>
      <c r="K29" s="30"/>
      <c r="L29" s="126">
        <f>IF(F29&gt;0,(I29-F29)/F29*100%,0)</f>
        <v>0</v>
      </c>
      <c r="M29" s="26"/>
      <c r="O29" s="99"/>
    </row>
    <row r="30" spans="1:15" s="6" customFormat="1" ht="14.1" hidden="1" customHeight="1">
      <c r="A30" s="491" t="s">
        <v>200</v>
      </c>
      <c r="B30" s="492"/>
      <c r="C30" s="492"/>
      <c r="D30" s="492"/>
      <c r="E30" s="493"/>
      <c r="F30" s="125">
        <f ca="1">SUM(F27:OFFSET(V_ZRF_Suma_E,-1,5))</f>
        <v>0</v>
      </c>
      <c r="G30" s="125">
        <f ca="1">SUM(G27:OFFSET(V_ZRF_Suma_E,-1,6))</f>
        <v>0</v>
      </c>
      <c r="H30" s="125">
        <f ca="1">SUM(H27:OFFSET(V_ZRF_Suma_E,-1,7))</f>
        <v>0</v>
      </c>
      <c r="I30" s="125">
        <f ca="1">SUM(I27:OFFSET(V_ZRF_Suma_E,-1,8))</f>
        <v>0</v>
      </c>
      <c r="J30" s="125">
        <f ca="1">SUM(J27:OFFSET(V_ZRF_Suma_E,-1,9))</f>
        <v>0</v>
      </c>
      <c r="K30" s="125">
        <f ca="1">SUM(K27:OFFSET(V_ZRF_Suma_E,-1,10))</f>
        <v>0</v>
      </c>
      <c r="L30" s="126">
        <f ca="1">IF(F30&gt;0,(I30-F30)/F30*100%,0)</f>
        <v>0</v>
      </c>
      <c r="M30" s="32"/>
      <c r="O30" s="97" t="s">
        <v>70</v>
      </c>
    </row>
    <row r="31" spans="1:15" s="6" customFormat="1" ht="14.1" hidden="1" customHeight="1">
      <c r="A31" s="37" t="s">
        <v>201</v>
      </c>
      <c r="B31" s="489"/>
      <c r="C31" s="490"/>
      <c r="D31" s="490"/>
      <c r="E31" s="490"/>
      <c r="F31" s="490"/>
      <c r="G31" s="490"/>
      <c r="H31" s="490"/>
      <c r="I31" s="490"/>
      <c r="J31" s="490"/>
      <c r="K31" s="490"/>
      <c r="L31" s="122"/>
      <c r="M31" s="36"/>
      <c r="O31" s="94" t="s">
        <v>71</v>
      </c>
    </row>
    <row r="32" spans="1:15" s="6" customFormat="1" ht="14.1" hidden="1" customHeight="1">
      <c r="A32" s="117" t="s">
        <v>202</v>
      </c>
      <c r="B32" s="13"/>
      <c r="C32" s="25"/>
      <c r="D32" s="30"/>
      <c r="E32" s="30"/>
      <c r="F32" s="30"/>
      <c r="G32" s="30"/>
      <c r="H32" s="30"/>
      <c r="I32" s="30"/>
      <c r="J32" s="30"/>
      <c r="K32" s="30"/>
      <c r="L32" s="126">
        <f>IF(F32&gt;0,(I32-F32)/F32*100%,0)</f>
        <v>0</v>
      </c>
      <c r="M32" s="25"/>
      <c r="O32" s="98"/>
    </row>
    <row r="33" spans="1:15" s="6" customFormat="1" ht="14.1" hidden="1" customHeight="1">
      <c r="A33" s="117" t="s">
        <v>203</v>
      </c>
      <c r="B33" s="41"/>
      <c r="C33" s="25"/>
      <c r="D33" s="30"/>
      <c r="E33" s="30"/>
      <c r="F33" s="30"/>
      <c r="G33" s="30"/>
      <c r="H33" s="30"/>
      <c r="I33" s="30"/>
      <c r="J33" s="30"/>
      <c r="K33" s="30"/>
      <c r="L33" s="126">
        <f>IF(F33&gt;0,(I33-F33)/F33*100%,0)</f>
        <v>0</v>
      </c>
      <c r="M33" s="25"/>
      <c r="O33" s="98"/>
    </row>
    <row r="34" spans="1:15" s="83" customFormat="1" ht="14.1" hidden="1" customHeight="1">
      <c r="A34" s="117" t="s">
        <v>5</v>
      </c>
      <c r="B34" s="13"/>
      <c r="C34" s="25"/>
      <c r="D34" s="30"/>
      <c r="E34" s="30"/>
      <c r="F34" s="30"/>
      <c r="G34" s="30"/>
      <c r="H34" s="30"/>
      <c r="I34" s="30"/>
      <c r="J34" s="30"/>
      <c r="K34" s="30"/>
      <c r="L34" s="126">
        <f>IF(F34&gt;0,(I34-F34)/F34*100%,0)</f>
        <v>0</v>
      </c>
      <c r="M34" s="26"/>
      <c r="O34" s="99"/>
    </row>
    <row r="35" spans="1:15" s="6" customFormat="1" ht="14.1" hidden="1" customHeight="1">
      <c r="A35" s="491" t="s">
        <v>204</v>
      </c>
      <c r="B35" s="492"/>
      <c r="C35" s="492"/>
      <c r="D35" s="492"/>
      <c r="E35" s="493"/>
      <c r="F35" s="125">
        <f ca="1">SUM(F32:OFFSET(V_ZRF_Suma_F,-1,5))</f>
        <v>0</v>
      </c>
      <c r="G35" s="125">
        <f ca="1">SUM(G32:OFFSET(V_ZRF_Suma_F,-1,6))</f>
        <v>0</v>
      </c>
      <c r="H35" s="125">
        <f ca="1">SUM(H32:OFFSET(V_ZRF_Suma_F,-1,7))</f>
        <v>0</v>
      </c>
      <c r="I35" s="125">
        <f ca="1">SUM(I32:OFFSET(V_ZRF_Suma_F,-1,8))</f>
        <v>0</v>
      </c>
      <c r="J35" s="125">
        <f ca="1">SUM(J32:OFFSET(V_ZRF_Suma_F,-1,9))</f>
        <v>0</v>
      </c>
      <c r="K35" s="125">
        <f ca="1">SUM(K32:OFFSET(V_ZRF_Suma_F,-1,10))</f>
        <v>0</v>
      </c>
      <c r="L35" s="126">
        <f ca="1">IF(F35&gt;0,(I35-F35)/F35*100%,0)</f>
        <v>0</v>
      </c>
      <c r="M35" s="32"/>
      <c r="O35" s="97" t="s">
        <v>70</v>
      </c>
    </row>
    <row r="36" spans="1:15" s="6" customFormat="1" ht="14.1" hidden="1" customHeight="1">
      <c r="A36" s="37" t="s">
        <v>205</v>
      </c>
      <c r="B36" s="489"/>
      <c r="C36" s="490"/>
      <c r="D36" s="490"/>
      <c r="E36" s="490"/>
      <c r="F36" s="490"/>
      <c r="G36" s="490"/>
      <c r="H36" s="490"/>
      <c r="I36" s="490"/>
      <c r="J36" s="490"/>
      <c r="K36" s="490"/>
      <c r="L36" s="122"/>
      <c r="M36" s="36"/>
      <c r="O36" s="94" t="s">
        <v>71</v>
      </c>
    </row>
    <row r="37" spans="1:15" s="6" customFormat="1" ht="14.1" hidden="1" customHeight="1">
      <c r="A37" s="117" t="s">
        <v>207</v>
      </c>
      <c r="B37" s="13"/>
      <c r="C37" s="25"/>
      <c r="D37" s="30"/>
      <c r="E37" s="30"/>
      <c r="F37" s="30"/>
      <c r="G37" s="30"/>
      <c r="H37" s="30"/>
      <c r="I37" s="30"/>
      <c r="J37" s="30"/>
      <c r="K37" s="30"/>
      <c r="L37" s="126">
        <f>IF(F37&gt;0,(I37-F37)/F37*100%,0)</f>
        <v>0</v>
      </c>
      <c r="M37" s="25"/>
      <c r="O37" s="98"/>
    </row>
    <row r="38" spans="1:15" s="6" customFormat="1" ht="14.1" hidden="1" customHeight="1">
      <c r="A38" s="117" t="s">
        <v>208</v>
      </c>
      <c r="B38" s="41"/>
      <c r="C38" s="25"/>
      <c r="D38" s="30"/>
      <c r="E38" s="30"/>
      <c r="F38" s="30"/>
      <c r="G38" s="30"/>
      <c r="H38" s="30"/>
      <c r="I38" s="30"/>
      <c r="J38" s="30"/>
      <c r="K38" s="30"/>
      <c r="L38" s="126">
        <f>IF(F38&gt;0,(I38-F38)/F38*100%,0)</f>
        <v>0</v>
      </c>
      <c r="M38" s="25"/>
      <c r="O38" s="98"/>
    </row>
    <row r="39" spans="1:15" s="83" customFormat="1" ht="14.1" hidden="1" customHeight="1">
      <c r="A39" s="117" t="s">
        <v>5</v>
      </c>
      <c r="B39" s="13"/>
      <c r="C39" s="25"/>
      <c r="D39" s="30"/>
      <c r="E39" s="30"/>
      <c r="F39" s="30"/>
      <c r="G39" s="30"/>
      <c r="H39" s="30"/>
      <c r="I39" s="30"/>
      <c r="J39" s="30"/>
      <c r="K39" s="30"/>
      <c r="L39" s="126">
        <f>IF(F39&gt;0,(I39-F39)/F39*100%,0)</f>
        <v>0</v>
      </c>
      <c r="M39" s="26"/>
      <c r="O39" s="99"/>
    </row>
    <row r="40" spans="1:15" s="6" customFormat="1" ht="14.1" hidden="1" customHeight="1">
      <c r="A40" s="491" t="s">
        <v>209</v>
      </c>
      <c r="B40" s="492"/>
      <c r="C40" s="492"/>
      <c r="D40" s="492"/>
      <c r="E40" s="493"/>
      <c r="F40" s="125">
        <f ca="1">SUM(F37:OFFSET(V_ZRF_Suma_G,-1,5))</f>
        <v>0</v>
      </c>
      <c r="G40" s="125">
        <f ca="1">SUM(G37:OFFSET(V_ZRF_Suma_G,-1,6))</f>
        <v>0</v>
      </c>
      <c r="H40" s="125">
        <f ca="1">SUM(H37:OFFSET(V_ZRF_Suma_G,-1,7))</f>
        <v>0</v>
      </c>
      <c r="I40" s="125">
        <f ca="1">SUM(I37:OFFSET(V_ZRF_Suma_G,-1,8))</f>
        <v>0</v>
      </c>
      <c r="J40" s="125">
        <f ca="1">SUM(J37:OFFSET(V_ZRF_Suma_G,-1,9))</f>
        <v>0</v>
      </c>
      <c r="K40" s="125">
        <f ca="1">SUM(K37:OFFSET(V_ZRF_Suma_G,-1,10))</f>
        <v>0</v>
      </c>
      <c r="L40" s="126">
        <f ca="1">IF(F40&gt;0,(I40-F40)/F40*100%,0)</f>
        <v>0</v>
      </c>
      <c r="M40" s="32"/>
      <c r="O40" s="97" t="s">
        <v>70</v>
      </c>
    </row>
    <row r="41" spans="1:15" s="6" customFormat="1" ht="14.1" hidden="1" customHeight="1">
      <c r="A41" s="37" t="s">
        <v>206</v>
      </c>
      <c r="B41" s="489"/>
      <c r="C41" s="490"/>
      <c r="D41" s="490"/>
      <c r="E41" s="490"/>
      <c r="F41" s="490"/>
      <c r="G41" s="490"/>
      <c r="H41" s="490"/>
      <c r="I41" s="490"/>
      <c r="J41" s="490"/>
      <c r="K41" s="490"/>
      <c r="L41" s="122"/>
      <c r="M41" s="36"/>
      <c r="O41" s="94" t="s">
        <v>71</v>
      </c>
    </row>
    <row r="42" spans="1:15" s="6" customFormat="1" ht="14.1" hidden="1" customHeight="1">
      <c r="A42" s="117" t="s">
        <v>210</v>
      </c>
      <c r="B42" s="13"/>
      <c r="C42" s="25"/>
      <c r="D42" s="30"/>
      <c r="E42" s="30"/>
      <c r="F42" s="30"/>
      <c r="G42" s="30"/>
      <c r="H42" s="30"/>
      <c r="I42" s="30"/>
      <c r="J42" s="30"/>
      <c r="K42" s="30"/>
      <c r="L42" s="126">
        <f>IF(F42&gt;0,(I42-F42)/F42*100%,0)</f>
        <v>0</v>
      </c>
      <c r="M42" s="25"/>
      <c r="O42" s="98"/>
    </row>
    <row r="43" spans="1:15" s="6" customFormat="1" ht="14.1" hidden="1" customHeight="1">
      <c r="A43" s="117" t="s">
        <v>211</v>
      </c>
      <c r="B43" s="41"/>
      <c r="C43" s="25"/>
      <c r="D43" s="30"/>
      <c r="E43" s="30"/>
      <c r="F43" s="30"/>
      <c r="G43" s="30"/>
      <c r="H43" s="30"/>
      <c r="I43" s="30"/>
      <c r="J43" s="30"/>
      <c r="K43" s="30"/>
      <c r="L43" s="126">
        <f>IF(F43&gt;0,(I43-F43)/F43*100%,0)</f>
        <v>0</v>
      </c>
      <c r="M43" s="25"/>
      <c r="O43" s="98"/>
    </row>
    <row r="44" spans="1:15" s="83" customFormat="1" ht="14.1" hidden="1" customHeight="1">
      <c r="A44" s="117" t="s">
        <v>5</v>
      </c>
      <c r="B44" s="13"/>
      <c r="C44" s="25"/>
      <c r="D44" s="30"/>
      <c r="E44" s="30"/>
      <c r="F44" s="30"/>
      <c r="G44" s="30"/>
      <c r="H44" s="30"/>
      <c r="I44" s="30"/>
      <c r="J44" s="30"/>
      <c r="K44" s="30"/>
      <c r="L44" s="126">
        <f>IF(F44&gt;0,(I44-F44)/F44*100%,0)</f>
        <v>0</v>
      </c>
      <c r="M44" s="26"/>
      <c r="O44" s="99"/>
    </row>
    <row r="45" spans="1:15" s="6" customFormat="1" ht="14.1" hidden="1" customHeight="1">
      <c r="A45" s="491" t="s">
        <v>212</v>
      </c>
      <c r="B45" s="492"/>
      <c r="C45" s="492"/>
      <c r="D45" s="492"/>
      <c r="E45" s="493"/>
      <c r="F45" s="125">
        <f ca="1">SUM(F42:OFFSET(V_ZRF_Suma_H,-1,5))</f>
        <v>0</v>
      </c>
      <c r="G45" s="125">
        <f ca="1">SUM(G42:OFFSET(V_ZRF_Suma_H,-1,6))</f>
        <v>0</v>
      </c>
      <c r="H45" s="125">
        <f ca="1">SUM(H42:OFFSET(V_ZRF_Suma_H,-1,7))</f>
        <v>0</v>
      </c>
      <c r="I45" s="125">
        <f ca="1">SUM(I42:OFFSET(V_ZRF_Suma_H,-1,8))</f>
        <v>0</v>
      </c>
      <c r="J45" s="125">
        <f ca="1">SUM(J42:OFFSET(V_ZRF_Suma_H,-1,9))</f>
        <v>0</v>
      </c>
      <c r="K45" s="125">
        <f ca="1">SUM(K42:OFFSET(V_ZRF_Suma_H,-1,10))</f>
        <v>0</v>
      </c>
      <c r="L45" s="126">
        <f ca="1">IF(F45&gt;0,(I45-F45)/F45*100%,0)</f>
        <v>0</v>
      </c>
      <c r="M45" s="32"/>
      <c r="O45" s="97" t="s">
        <v>70</v>
      </c>
    </row>
    <row r="46" spans="1:15" s="6" customFormat="1" ht="14.1" hidden="1" customHeight="1">
      <c r="A46" s="37" t="s">
        <v>25</v>
      </c>
      <c r="B46" s="489"/>
      <c r="C46" s="490"/>
      <c r="D46" s="490"/>
      <c r="E46" s="490"/>
      <c r="F46" s="490"/>
      <c r="G46" s="490"/>
      <c r="H46" s="490"/>
      <c r="I46" s="490"/>
      <c r="J46" s="490"/>
      <c r="K46" s="490"/>
      <c r="L46" s="122"/>
      <c r="M46" s="36"/>
      <c r="O46" s="94" t="s">
        <v>71</v>
      </c>
    </row>
    <row r="47" spans="1:15" s="6" customFormat="1" ht="14.1" hidden="1" customHeight="1">
      <c r="A47" s="117" t="s">
        <v>213</v>
      </c>
      <c r="B47" s="13"/>
      <c r="C47" s="25"/>
      <c r="D47" s="30"/>
      <c r="E47" s="30"/>
      <c r="F47" s="30"/>
      <c r="G47" s="30"/>
      <c r="H47" s="30"/>
      <c r="I47" s="30"/>
      <c r="J47" s="30"/>
      <c r="K47" s="30"/>
      <c r="L47" s="126">
        <f>IF(F47&gt;0,(I47-F47)/F47*100%,0)</f>
        <v>0</v>
      </c>
      <c r="M47" s="25"/>
      <c r="O47" s="98"/>
    </row>
    <row r="48" spans="1:15" s="6" customFormat="1" ht="14.1" hidden="1" customHeight="1">
      <c r="A48" s="117" t="s">
        <v>214</v>
      </c>
      <c r="B48" s="41"/>
      <c r="C48" s="25"/>
      <c r="D48" s="30"/>
      <c r="E48" s="30"/>
      <c r="F48" s="30"/>
      <c r="G48" s="30"/>
      <c r="H48" s="30"/>
      <c r="I48" s="30"/>
      <c r="J48" s="30"/>
      <c r="K48" s="30"/>
      <c r="L48" s="126">
        <f>IF(F48&gt;0,(I48-F48)/F48*100%,0)</f>
        <v>0</v>
      </c>
      <c r="M48" s="25"/>
      <c r="O48" s="98"/>
    </row>
    <row r="49" spans="1:15" s="83" customFormat="1" ht="14.1" hidden="1" customHeight="1">
      <c r="A49" s="117" t="s">
        <v>5</v>
      </c>
      <c r="B49" s="13"/>
      <c r="C49" s="25"/>
      <c r="D49" s="30"/>
      <c r="E49" s="30"/>
      <c r="F49" s="30"/>
      <c r="G49" s="30"/>
      <c r="H49" s="30"/>
      <c r="I49" s="30"/>
      <c r="J49" s="30"/>
      <c r="K49" s="30"/>
      <c r="L49" s="126">
        <f>IF(F49&gt;0,(I49-F49)/F49*100%,0)</f>
        <v>0</v>
      </c>
      <c r="M49" s="26"/>
      <c r="O49" s="99"/>
    </row>
    <row r="50" spans="1:15" s="6" customFormat="1" ht="14.1" hidden="1" customHeight="1">
      <c r="A50" s="491" t="s">
        <v>215</v>
      </c>
      <c r="B50" s="492"/>
      <c r="C50" s="492"/>
      <c r="D50" s="492"/>
      <c r="E50" s="493"/>
      <c r="F50" s="125">
        <f ca="1">SUM(F47:OFFSET(V_ZRF_Suma_I.,-1,5))</f>
        <v>0</v>
      </c>
      <c r="G50" s="125">
        <f ca="1">SUM(G47:OFFSET(V_ZRF_Suma_I.,-1,6))</f>
        <v>0</v>
      </c>
      <c r="H50" s="125">
        <f ca="1">SUM(H47:OFFSET(V_ZRF_Suma_I.,-1,7))</f>
        <v>0</v>
      </c>
      <c r="I50" s="125">
        <f ca="1">SUM(I47:OFFSET(V_ZRF_Suma_I.,-1,8))</f>
        <v>0</v>
      </c>
      <c r="J50" s="125">
        <f ca="1">SUM(J47:OFFSET(V_ZRF_Suma_I.,-1,9))</f>
        <v>0</v>
      </c>
      <c r="K50" s="125">
        <f ca="1">SUM(K47:OFFSET(V_ZRF_Suma_I.,-1,10))</f>
        <v>0</v>
      </c>
      <c r="L50" s="126">
        <f ca="1">IF(F50&gt;0,(I50-F50)/F50*100%,0)</f>
        <v>0</v>
      </c>
      <c r="M50" s="32"/>
      <c r="O50" s="97" t="s">
        <v>70</v>
      </c>
    </row>
    <row r="51" spans="1:15" s="6" customFormat="1" ht="14.1" hidden="1" customHeight="1">
      <c r="A51" s="37" t="s">
        <v>216</v>
      </c>
      <c r="B51" s="489"/>
      <c r="C51" s="490"/>
      <c r="D51" s="490"/>
      <c r="E51" s="490"/>
      <c r="F51" s="490"/>
      <c r="G51" s="490"/>
      <c r="H51" s="490"/>
      <c r="I51" s="490"/>
      <c r="J51" s="490"/>
      <c r="K51" s="490"/>
      <c r="L51" s="122"/>
      <c r="M51" s="36"/>
      <c r="O51" s="94" t="s">
        <v>71</v>
      </c>
    </row>
    <row r="52" spans="1:15" s="6" customFormat="1" ht="14.1" hidden="1" customHeight="1">
      <c r="A52" s="117" t="s">
        <v>217</v>
      </c>
      <c r="B52" s="13"/>
      <c r="C52" s="25"/>
      <c r="D52" s="30"/>
      <c r="E52" s="30"/>
      <c r="F52" s="30"/>
      <c r="G52" s="30"/>
      <c r="H52" s="30"/>
      <c r="I52" s="30"/>
      <c r="J52" s="30"/>
      <c r="K52" s="30"/>
      <c r="L52" s="126">
        <f>IF(F52&gt;0,(I52-F52)/F52*100%,0)</f>
        <v>0</v>
      </c>
      <c r="M52" s="25"/>
      <c r="O52" s="98"/>
    </row>
    <row r="53" spans="1:15" s="6" customFormat="1" ht="14.1" hidden="1" customHeight="1">
      <c r="A53" s="117" t="s">
        <v>218</v>
      </c>
      <c r="B53" s="41"/>
      <c r="C53" s="25"/>
      <c r="D53" s="30"/>
      <c r="E53" s="30"/>
      <c r="F53" s="30"/>
      <c r="G53" s="30"/>
      <c r="H53" s="30"/>
      <c r="I53" s="30"/>
      <c r="J53" s="30"/>
      <c r="K53" s="30"/>
      <c r="L53" s="126">
        <f>IF(F53&gt;0,(I53-F53)/F53*100%,0)</f>
        <v>0</v>
      </c>
      <c r="M53" s="25"/>
      <c r="O53" s="98"/>
    </row>
    <row r="54" spans="1:15" s="83" customFormat="1" ht="14.1" hidden="1" customHeight="1">
      <c r="A54" s="117" t="s">
        <v>5</v>
      </c>
      <c r="B54" s="13"/>
      <c r="C54" s="25"/>
      <c r="D54" s="30"/>
      <c r="E54" s="30"/>
      <c r="F54" s="30"/>
      <c r="G54" s="30"/>
      <c r="H54" s="30"/>
      <c r="I54" s="30"/>
      <c r="J54" s="30"/>
      <c r="K54" s="30"/>
      <c r="L54" s="126">
        <f>IF(F54&gt;0,(I54-F54)/F54*100%,0)</f>
        <v>0</v>
      </c>
      <c r="M54" s="26"/>
      <c r="O54" s="99"/>
    </row>
    <row r="55" spans="1:15" s="6" customFormat="1" ht="14.1" hidden="1" customHeight="1">
      <c r="A55" s="491" t="s">
        <v>219</v>
      </c>
      <c r="B55" s="492"/>
      <c r="C55" s="492"/>
      <c r="D55" s="492"/>
      <c r="E55" s="493"/>
      <c r="F55" s="125">
        <f ca="1">SUM(F52:OFFSET(V_ZRF_Suma_J,-1,5))</f>
        <v>0</v>
      </c>
      <c r="G55" s="125">
        <f ca="1">SUM(G52:OFFSET(V_ZRF_Suma_J,-1,6))</f>
        <v>0</v>
      </c>
      <c r="H55" s="125">
        <f ca="1">SUM(H52:OFFSET(V_ZRF_Suma_J,-1,7))</f>
        <v>0</v>
      </c>
      <c r="I55" s="125">
        <f ca="1">SUM(I52:OFFSET(V_ZRF_Suma_J,-1,8))</f>
        <v>0</v>
      </c>
      <c r="J55" s="125">
        <f ca="1">SUM(J52:OFFSET(V_ZRF_Suma_J,-1,9))</f>
        <v>0</v>
      </c>
      <c r="K55" s="125">
        <f ca="1">SUM(K52:OFFSET(V_ZRF_Suma_J,-1,10))</f>
        <v>0</v>
      </c>
      <c r="L55" s="126">
        <f ca="1">IF(F55&gt;0,(I55-F55)/F55*100%,0)</f>
        <v>0</v>
      </c>
      <c r="M55" s="32"/>
      <c r="O55" s="97" t="s">
        <v>70</v>
      </c>
    </row>
    <row r="56" spans="1:15" s="6" customFormat="1" ht="14.1" customHeight="1">
      <c r="A56" s="496" t="s">
        <v>34</v>
      </c>
      <c r="B56" s="497"/>
      <c r="C56" s="497"/>
      <c r="D56" s="497"/>
      <c r="E56" s="498"/>
      <c r="F56" s="125">
        <f ca="1">SUM(OFFSET(V_ZRF_Suma_A,0,5),OFFSET(V_ZRF_Suma_B,0,5),OFFSET(V_ZRF_Suma_C,0,5),OFFSET(V_ZRF_Suma_D,0,5),OFFSET(V_ZRF_Suma_E,0,5),OFFSET(V_ZRF_Suma_F,0,5),OFFSET(V_ZRF_Suma_G,0,5),OFFSET(V_ZRF_Suma_H,0,5),OFFSET(V_ZRF_Suma_I.,0,5),OFFSET(V_ZRF_Suma_J,0,5))</f>
        <v>0</v>
      </c>
      <c r="G56" s="125">
        <f ca="1">SUM(OFFSET(V_ZRF_Suma_A,0,6),OFFSET(V_ZRF_Suma_B,0,6),OFFSET(V_ZRF_Suma_C,0,6),OFFSET(V_ZRF_Suma_D,0,6),OFFSET(V_ZRF_Suma_E,0,6),OFFSET(V_ZRF_Suma_F,0,6),OFFSET(V_ZRF_Suma_G,0,6),OFFSET(V_ZRF_Suma_H,0,6),OFFSET(V_ZRF_Suma_I.,0,6),OFFSET(V_ZRF_Suma_J,0,6))</f>
        <v>0</v>
      </c>
      <c r="H56" s="125">
        <f ca="1">SUM(OFFSET(V_ZRF_Suma_A,0,7),OFFSET(V_ZRF_Suma_B,0,7),OFFSET(V_ZRF_Suma_C,0,7),OFFSET(V_ZRF_Suma_D,0,7),OFFSET(V_ZRF_Suma_E,0,7),OFFSET(V_ZRF_Suma_F,0,7),OFFSET(V_ZRF_Suma_G,0,7),OFFSET(V_ZRF_Suma_H,0,7),OFFSET(V_ZRF_Suma_I.,0,7),OFFSET(V_ZRF_Suma_J,0,7))</f>
        <v>0</v>
      </c>
      <c r="I56" s="125">
        <f ca="1">SUM(OFFSET(V_ZRF_Suma_A,0,8),OFFSET(V_ZRF_Suma_B,0,8),OFFSET(V_ZRF_Suma_C,0,8),OFFSET(V_ZRF_Suma_D,0,8),OFFSET(V_ZRF_Suma_E,0,8),OFFSET(V_ZRF_Suma_F,0,8),OFFSET(V_ZRF_Suma_G,0,8),OFFSET(V_ZRF_Suma_H,0,8),OFFSET(V_ZRF_Suma_I.,0,8),OFFSET(V_ZRF_Suma_J,0,8))</f>
        <v>0</v>
      </c>
      <c r="J56" s="125">
        <f ca="1">SUM(OFFSET(V_ZRF_Suma_A,0,9),OFFSET(V_ZRF_Suma_B,0,9),OFFSET(V_ZRF_Suma_C,0,9),OFFSET(V_ZRF_Suma_D,0,9),OFFSET(V_ZRF_Suma_E,0,9),OFFSET(V_ZRF_Suma_F,0,9),OFFSET(V_ZRF_Suma_G,0,9),OFFSET(V_ZRF_Suma_H,0,9),OFFSET(V_ZRF_Suma_I.,0,9),OFFSET(V_ZRF_Suma_J,0,9))</f>
        <v>0</v>
      </c>
      <c r="K56" s="125">
        <f ca="1">SUM(OFFSET(V_ZRF_Suma_A,0,10),OFFSET(V_ZRF_Suma_B,0,10),OFFSET(V_ZRF_Suma_C,0,10),OFFSET(V_ZRF_Suma_D,0,10),OFFSET(V_ZRF_Suma_E,0,10),OFFSET(V_ZRF_Suma_F,0,10),OFFSET(V_ZRF_Suma_G,0,10),OFFSET(V_ZRF_Suma_H,0,10),OFFSET(V_ZRF_Suma_I.,0,10),OFFSET(V_ZRF_Suma_J,0,10))</f>
        <v>0</v>
      </c>
      <c r="L56" s="126">
        <f ca="1">IF(F56&gt;0,(I56-F56)/F56*100%,0)</f>
        <v>0</v>
      </c>
      <c r="M56" s="32"/>
      <c r="O56" s="94" t="s">
        <v>71</v>
      </c>
    </row>
    <row r="57" spans="1:15" s="6" customFormat="1" ht="14.1" customHeight="1">
      <c r="A57" s="37" t="s">
        <v>26</v>
      </c>
      <c r="B57" s="494" t="s">
        <v>341</v>
      </c>
      <c r="C57" s="495"/>
      <c r="D57" s="495"/>
      <c r="E57" s="495"/>
      <c r="F57" s="495"/>
      <c r="G57" s="495"/>
      <c r="H57" s="495"/>
      <c r="I57" s="495"/>
      <c r="J57" s="495"/>
      <c r="K57" s="495"/>
      <c r="L57" s="155"/>
      <c r="M57" s="156"/>
      <c r="O57" s="98"/>
    </row>
    <row r="58" spans="1:15" s="6" customFormat="1" ht="14.1" customHeight="1">
      <c r="A58" s="37" t="s">
        <v>342</v>
      </c>
      <c r="B58" s="494" t="s">
        <v>347</v>
      </c>
      <c r="C58" s="495"/>
      <c r="D58" s="495"/>
      <c r="E58" s="495"/>
      <c r="F58" s="495"/>
      <c r="G58" s="495"/>
      <c r="H58" s="495"/>
      <c r="I58" s="495"/>
      <c r="J58" s="495"/>
      <c r="K58" s="495"/>
      <c r="L58" s="155"/>
      <c r="M58" s="156"/>
      <c r="O58" s="98"/>
    </row>
    <row r="59" spans="1:15" s="6" customFormat="1" ht="14.1" customHeight="1">
      <c r="A59" s="117" t="s">
        <v>343</v>
      </c>
      <c r="B59" s="13"/>
      <c r="C59" s="25"/>
      <c r="D59" s="30"/>
      <c r="E59" s="30"/>
      <c r="F59" s="30"/>
      <c r="G59" s="30"/>
      <c r="H59" s="30"/>
      <c r="I59" s="30"/>
      <c r="J59" s="30"/>
      <c r="K59" s="30"/>
      <c r="L59" s="126">
        <f>IF(F59&gt;0,(I59-F59)/F59*100%,0)</f>
        <v>0</v>
      </c>
      <c r="M59" s="28"/>
      <c r="O59" s="98"/>
    </row>
    <row r="60" spans="1:15" s="6" customFormat="1" ht="14.1" customHeight="1">
      <c r="A60" s="117" t="s">
        <v>344</v>
      </c>
      <c r="B60" s="13"/>
      <c r="C60" s="25"/>
      <c r="D60" s="30"/>
      <c r="E60" s="30"/>
      <c r="F60" s="30"/>
      <c r="G60" s="30"/>
      <c r="H60" s="30"/>
      <c r="I60" s="30"/>
      <c r="J60" s="30"/>
      <c r="K60" s="30"/>
      <c r="L60" s="126">
        <f>IF(F60&gt;0,(I60-F60)/F60*100%,0)</f>
        <v>0</v>
      </c>
      <c r="M60" s="25"/>
      <c r="O60" s="98"/>
    </row>
    <row r="61" spans="1:15" s="83" customFormat="1" ht="14.1" customHeight="1">
      <c r="A61" s="117" t="s">
        <v>5</v>
      </c>
      <c r="B61" s="13"/>
      <c r="C61" s="25"/>
      <c r="D61" s="30"/>
      <c r="E61" s="30"/>
      <c r="F61" s="30"/>
      <c r="G61" s="30"/>
      <c r="H61" s="30"/>
      <c r="I61" s="30"/>
      <c r="J61" s="30"/>
      <c r="K61" s="30"/>
      <c r="L61" s="126">
        <f>IF(F61&gt;0,(I61-F61)/F61*100%,0)</f>
        <v>0</v>
      </c>
      <c r="M61" s="25"/>
      <c r="O61" s="99"/>
    </row>
    <row r="62" spans="1:15" s="6" customFormat="1" ht="14.1" customHeight="1">
      <c r="A62" s="491" t="s">
        <v>345</v>
      </c>
      <c r="B62" s="492"/>
      <c r="C62" s="492"/>
      <c r="D62" s="492"/>
      <c r="E62" s="493"/>
      <c r="F62" s="125">
        <f ca="1">SUM(F59:OFFSET(V_ZRF_Suma_II.I,-1,5))</f>
        <v>0</v>
      </c>
      <c r="G62" s="125">
        <f ca="1">SUM(G59:OFFSET(V_ZRF_Suma_II.I,-1,6))</f>
        <v>0</v>
      </c>
      <c r="H62" s="125">
        <f ca="1">SUM(H59:OFFSET(V_ZRF_Suma_II.I,-1,7))</f>
        <v>0</v>
      </c>
      <c r="I62" s="125">
        <f ca="1">SUM(I59:OFFSET(V_ZRF_Suma_II.I,-1,8))</f>
        <v>0</v>
      </c>
      <c r="J62" s="125">
        <f ca="1">SUM(J59:OFFSET(V_ZRF_Suma_II.I,-1,9))</f>
        <v>0</v>
      </c>
      <c r="K62" s="125">
        <f ca="1">SUM(K59:OFFSET(V_ZRF_Suma_II.I,-1,10))</f>
        <v>0</v>
      </c>
      <c r="L62" s="126">
        <f ca="1">IF(F62&gt;0,(I62-F62)/F62*100%,0)</f>
        <v>0</v>
      </c>
      <c r="M62" s="32"/>
      <c r="O62" s="97" t="s">
        <v>70</v>
      </c>
    </row>
    <row r="63" spans="1:15" s="6" customFormat="1" ht="14.1" customHeight="1">
      <c r="A63" s="37" t="s">
        <v>348</v>
      </c>
      <c r="B63" s="494" t="s">
        <v>349</v>
      </c>
      <c r="C63" s="495"/>
      <c r="D63" s="495"/>
      <c r="E63" s="495"/>
      <c r="F63" s="495"/>
      <c r="G63" s="495"/>
      <c r="H63" s="495"/>
      <c r="I63" s="495"/>
      <c r="J63" s="495"/>
      <c r="K63" s="495"/>
      <c r="L63" s="155"/>
      <c r="M63" s="156"/>
      <c r="O63" s="94" t="s">
        <v>71</v>
      </c>
    </row>
    <row r="64" spans="1:15" s="6" customFormat="1" ht="14.1" customHeight="1">
      <c r="A64" s="117" t="s">
        <v>352</v>
      </c>
      <c r="B64" s="13"/>
      <c r="C64" s="25"/>
      <c r="D64" s="30"/>
      <c r="E64" s="30"/>
      <c r="F64" s="30"/>
      <c r="G64" s="30"/>
      <c r="H64" s="30"/>
      <c r="I64" s="30"/>
      <c r="J64" s="30"/>
      <c r="K64" s="30"/>
      <c r="L64" s="126">
        <f>IF(F64&gt;0,(I64-F64)/F64*100%,0)</f>
        <v>0</v>
      </c>
      <c r="M64" s="28"/>
      <c r="O64" s="98"/>
    </row>
    <row r="65" spans="1:15" s="6" customFormat="1" ht="14.1" customHeight="1">
      <c r="A65" s="117" t="s">
        <v>353</v>
      </c>
      <c r="B65" s="13"/>
      <c r="C65" s="25"/>
      <c r="D65" s="30"/>
      <c r="E65" s="30"/>
      <c r="F65" s="30"/>
      <c r="G65" s="30"/>
      <c r="H65" s="30"/>
      <c r="I65" s="30"/>
      <c r="J65" s="30"/>
      <c r="K65" s="30"/>
      <c r="L65" s="126">
        <f>IF(F65&gt;0,(I65-F65)/F65*100%,0)</f>
        <v>0</v>
      </c>
      <c r="M65" s="25"/>
      <c r="O65" s="98"/>
    </row>
    <row r="66" spans="1:15" s="83" customFormat="1" ht="14.1" customHeight="1">
      <c r="A66" s="117" t="s">
        <v>5</v>
      </c>
      <c r="B66" s="13"/>
      <c r="C66" s="25"/>
      <c r="D66" s="30"/>
      <c r="E66" s="30"/>
      <c r="F66" s="30"/>
      <c r="G66" s="30"/>
      <c r="H66" s="30"/>
      <c r="I66" s="30"/>
      <c r="J66" s="30"/>
      <c r="K66" s="30"/>
      <c r="L66" s="126">
        <f>IF(F66&gt;0,(I66-F66)/F66*100%,0)</f>
        <v>0</v>
      </c>
      <c r="M66" s="25"/>
      <c r="O66" s="99"/>
    </row>
    <row r="67" spans="1:15" s="6" customFormat="1" ht="14.1" customHeight="1">
      <c r="A67" s="491" t="s">
        <v>350</v>
      </c>
      <c r="B67" s="492"/>
      <c r="C67" s="492"/>
      <c r="D67" s="492"/>
      <c r="E67" s="493"/>
      <c r="F67" s="125">
        <f ca="1">SUM(F64:OFFSET(V_ZRF_Suma_II.II,-1,5))</f>
        <v>0</v>
      </c>
      <c r="G67" s="125">
        <f ca="1">SUM(G64:OFFSET(V_ZRF_Suma_II.II,-1,6))</f>
        <v>0</v>
      </c>
      <c r="H67" s="125">
        <f ca="1">SUM(H64:OFFSET(V_ZRF_Suma_II.II,-1,7))</f>
        <v>0</v>
      </c>
      <c r="I67" s="125">
        <f ca="1">SUM(I64:OFFSET(V_ZRF_Suma_II.II,-1,8))</f>
        <v>0</v>
      </c>
      <c r="J67" s="125">
        <f ca="1">SUM(J64:OFFSET(V_ZRF_Suma_II.II,-1,9))</f>
        <v>0</v>
      </c>
      <c r="K67" s="125">
        <f ca="1">SUM(K64:OFFSET(V_ZRF_Suma_II.II,-1,10))</f>
        <v>0</v>
      </c>
      <c r="L67" s="126">
        <f ca="1">IF(F67&gt;0,(I67-F67)/F67*100%,0)</f>
        <v>0</v>
      </c>
      <c r="M67" s="32"/>
      <c r="O67" s="97" t="s">
        <v>70</v>
      </c>
    </row>
    <row r="68" spans="1:15" s="6" customFormat="1" ht="14.1" customHeight="1">
      <c r="A68" s="37" t="s">
        <v>354</v>
      </c>
      <c r="B68" s="494" t="s">
        <v>349</v>
      </c>
      <c r="C68" s="495"/>
      <c r="D68" s="495"/>
      <c r="E68" s="495"/>
      <c r="F68" s="495"/>
      <c r="G68" s="495"/>
      <c r="H68" s="495"/>
      <c r="I68" s="495"/>
      <c r="J68" s="495"/>
      <c r="K68" s="495"/>
      <c r="L68" s="155"/>
      <c r="M68" s="156"/>
      <c r="O68" s="94" t="s">
        <v>71</v>
      </c>
    </row>
    <row r="69" spans="1:15" s="6" customFormat="1" ht="14.1" customHeight="1">
      <c r="A69" s="117" t="s">
        <v>355</v>
      </c>
      <c r="B69" s="13"/>
      <c r="C69" s="25"/>
      <c r="D69" s="30"/>
      <c r="E69" s="30"/>
      <c r="F69" s="30"/>
      <c r="G69" s="30"/>
      <c r="H69" s="30"/>
      <c r="I69" s="30"/>
      <c r="J69" s="30"/>
      <c r="K69" s="30"/>
      <c r="L69" s="126">
        <f>IF(F69&gt;0,(I69-F69)/F69*100%,0)</f>
        <v>0</v>
      </c>
      <c r="M69" s="28"/>
      <c r="O69" s="98"/>
    </row>
    <row r="70" spans="1:15" s="6" customFormat="1" ht="14.1" customHeight="1">
      <c r="A70" s="117" t="s">
        <v>356</v>
      </c>
      <c r="B70" s="13"/>
      <c r="C70" s="25"/>
      <c r="D70" s="30"/>
      <c r="E70" s="30"/>
      <c r="F70" s="30"/>
      <c r="G70" s="30"/>
      <c r="H70" s="30"/>
      <c r="I70" s="30"/>
      <c r="J70" s="30"/>
      <c r="K70" s="30"/>
      <c r="L70" s="126">
        <f>IF(F70&gt;0,(I70-F70)/F70*100%,0)</f>
        <v>0</v>
      </c>
      <c r="M70" s="25"/>
      <c r="O70" s="98"/>
    </row>
    <row r="71" spans="1:15" s="83" customFormat="1" ht="14.1" customHeight="1">
      <c r="A71" s="117" t="s">
        <v>5</v>
      </c>
      <c r="B71" s="13"/>
      <c r="C71" s="25"/>
      <c r="D71" s="30"/>
      <c r="E71" s="30"/>
      <c r="F71" s="30"/>
      <c r="G71" s="30"/>
      <c r="H71" s="30"/>
      <c r="I71" s="30"/>
      <c r="J71" s="30"/>
      <c r="K71" s="30"/>
      <c r="L71" s="126">
        <f>IF(F71&gt;0,(I71-F71)/F71*100%,0)</f>
        <v>0</v>
      </c>
      <c r="M71" s="25"/>
      <c r="O71" s="99"/>
    </row>
    <row r="72" spans="1:15" s="6" customFormat="1" ht="14.1" customHeight="1">
      <c r="A72" s="491" t="s">
        <v>351</v>
      </c>
      <c r="B72" s="492"/>
      <c r="C72" s="492"/>
      <c r="D72" s="492"/>
      <c r="E72" s="493"/>
      <c r="F72" s="125">
        <f ca="1">SUM(F69:OFFSET(V_ZRF_Suma_II.III,-1,5))</f>
        <v>0</v>
      </c>
      <c r="G72" s="125">
        <f ca="1">SUM(G69:OFFSET(V_ZRF_Suma_II.III,-1,6))</f>
        <v>0</v>
      </c>
      <c r="H72" s="125">
        <f ca="1">SUM(H69:OFFSET(V_ZRF_Suma_II.III,-1,7))</f>
        <v>0</v>
      </c>
      <c r="I72" s="125">
        <f ca="1">SUM(I69:OFFSET(V_ZRF_Suma_II.III,-1,8))</f>
        <v>0</v>
      </c>
      <c r="J72" s="125">
        <f ca="1">SUM(J69:OFFSET(V_ZRF_Suma_II.III,-1,9))</f>
        <v>0</v>
      </c>
      <c r="K72" s="125">
        <f ca="1">SUM(K69:OFFSET(V_ZRF_Suma_II.III,-1,10))</f>
        <v>0</v>
      </c>
      <c r="L72" s="126">
        <f ca="1">IF(F72&gt;0,(I72-F72)/F72*100%,0)</f>
        <v>0</v>
      </c>
      <c r="M72" s="32"/>
      <c r="O72" s="97" t="s">
        <v>70</v>
      </c>
    </row>
    <row r="73" spans="1:15" s="6" customFormat="1" ht="14.1" customHeight="1">
      <c r="A73" s="496" t="s">
        <v>35</v>
      </c>
      <c r="B73" s="497"/>
      <c r="C73" s="497"/>
      <c r="D73" s="497"/>
      <c r="E73" s="498"/>
      <c r="F73" s="125">
        <f ca="1">SUM(OFFSET(V_ZRF_Suma_II.I,0,5),OFFSET(V_ZRF_Suma_II.II,0,5),OFFSET(V_ZRF_Suma_II.III,0,5))</f>
        <v>0</v>
      </c>
      <c r="G73" s="125">
        <f ca="1">SUM(OFFSET(V_ZRF_Suma_II.I,0,6),OFFSET(V_ZRF_Suma_II.II,0,6),OFFSET(V_ZRF_Suma_II.III,0,6))</f>
        <v>0</v>
      </c>
      <c r="H73" s="125">
        <f ca="1">SUM(OFFSET(V_ZRF_Suma_II.I,0,7),OFFSET(V_ZRF_Suma_II.II,0,7),OFFSET(V_ZRF_Suma_II.III,0,7))</f>
        <v>0</v>
      </c>
      <c r="I73" s="125">
        <f ca="1">SUM(OFFSET(V_ZRF_Suma_II.I,0,8),OFFSET(V_ZRF_Suma_II.II,0,8),OFFSET(V_ZRF_Suma_II.III,0,8))</f>
        <v>0</v>
      </c>
      <c r="J73" s="125">
        <f ca="1">SUM(OFFSET(V_ZRF_Suma_II.I,0,9),OFFSET(V_ZRF_Suma_II.II,0,9),OFFSET(V_ZRF_Suma_II.III,0,9))</f>
        <v>0</v>
      </c>
      <c r="K73" s="125">
        <f ca="1">SUM(OFFSET(V_ZRF_Suma_II.I,0,10),OFFSET(V_ZRF_Suma_II.II,0,10),OFFSET(V_ZRF_Suma_II.III,0,10))</f>
        <v>0</v>
      </c>
      <c r="L73" s="126">
        <f ca="1">IF(F73&gt;0,(I73-F73)/F73*100%,0)</f>
        <v>0</v>
      </c>
      <c r="M73" s="32"/>
      <c r="O73" s="93" t="s">
        <v>70</v>
      </c>
    </row>
    <row r="74" spans="1:15" s="6" customFormat="1" ht="14.1" customHeight="1">
      <c r="A74" s="37" t="s">
        <v>340</v>
      </c>
      <c r="B74" s="494" t="s">
        <v>37</v>
      </c>
      <c r="C74" s="495"/>
      <c r="D74" s="495"/>
      <c r="E74" s="495"/>
      <c r="F74" s="495"/>
      <c r="G74" s="495"/>
      <c r="H74" s="495"/>
      <c r="I74" s="495"/>
      <c r="J74" s="495"/>
      <c r="K74" s="495"/>
      <c r="L74" s="155"/>
      <c r="M74" s="156"/>
      <c r="O74" s="98"/>
    </row>
    <row r="75" spans="1:15" s="6" customFormat="1" ht="14.1" customHeight="1">
      <c r="A75" s="117" t="s">
        <v>52</v>
      </c>
      <c r="B75" s="13"/>
      <c r="C75" s="25"/>
      <c r="D75" s="30"/>
      <c r="E75" s="30"/>
      <c r="F75" s="30"/>
      <c r="G75" s="30"/>
      <c r="H75" s="30"/>
      <c r="I75" s="30"/>
      <c r="J75" s="30"/>
      <c r="K75" s="30"/>
      <c r="L75" s="126">
        <f>IF(F75&gt;0,(I75-F75)/F75*100%,0)</f>
        <v>0</v>
      </c>
      <c r="M75" s="28"/>
      <c r="O75" s="98"/>
    </row>
    <row r="76" spans="1:15" s="6" customFormat="1" ht="14.1" customHeight="1">
      <c r="A76" s="117" t="s">
        <v>53</v>
      </c>
      <c r="B76" s="13"/>
      <c r="C76" s="25"/>
      <c r="D76" s="30"/>
      <c r="E76" s="30"/>
      <c r="F76" s="30"/>
      <c r="G76" s="30"/>
      <c r="H76" s="30"/>
      <c r="I76" s="30"/>
      <c r="J76" s="30"/>
      <c r="K76" s="30"/>
      <c r="L76" s="126">
        <f>IF(F76&gt;0,(I76-F76)/F76*100%,0)</f>
        <v>0</v>
      </c>
      <c r="M76" s="25"/>
      <c r="O76" s="98"/>
    </row>
    <row r="77" spans="1:15" s="83" customFormat="1" ht="14.1" customHeight="1">
      <c r="A77" s="117" t="s">
        <v>5</v>
      </c>
      <c r="B77" s="13"/>
      <c r="C77" s="25"/>
      <c r="D77" s="30"/>
      <c r="E77" s="30"/>
      <c r="F77" s="30"/>
      <c r="G77" s="30"/>
      <c r="H77" s="30"/>
      <c r="I77" s="30"/>
      <c r="J77" s="30"/>
      <c r="K77" s="30"/>
      <c r="L77" s="126">
        <f>IF(F77&gt;0,(I77-F77)/F77*100%,0)</f>
        <v>0</v>
      </c>
      <c r="M77" s="25"/>
      <c r="O77" s="99"/>
    </row>
    <row r="78" spans="1:15" s="6" customFormat="1" ht="14.1" customHeight="1">
      <c r="A78" s="496" t="s">
        <v>339</v>
      </c>
      <c r="B78" s="497"/>
      <c r="C78" s="497"/>
      <c r="D78" s="497"/>
      <c r="E78" s="498"/>
      <c r="F78" s="125">
        <f ca="1">SUM(F75:OFFSET(V_ZRF_Suma_III,-1,5))</f>
        <v>0</v>
      </c>
      <c r="G78" s="125">
        <f ca="1">SUM(G75:OFFSET(V_ZRF_Suma_III,-1,6))</f>
        <v>0</v>
      </c>
      <c r="H78" s="125">
        <f ca="1">SUM(H75:OFFSET(V_ZRF_Suma_III,-1,7))</f>
        <v>0</v>
      </c>
      <c r="I78" s="125">
        <f ca="1">SUM(I75:OFFSET(V_ZRF_Suma_III,-1,8))</f>
        <v>0</v>
      </c>
      <c r="J78" s="125">
        <f ca="1">SUM(J75:OFFSET(V_ZRF_Suma_III,-1,9))</f>
        <v>0</v>
      </c>
      <c r="K78" s="125">
        <f ca="1">SUM(K75:OFFSET(V_ZRF_Suma_III,-1,10))</f>
        <v>0</v>
      </c>
      <c r="L78" s="126">
        <f ca="1">IF(F78&gt;0,(I78-F78)/F78*100%,0)</f>
        <v>0</v>
      </c>
      <c r="M78" s="32"/>
      <c r="O78" s="93" t="s">
        <v>70</v>
      </c>
    </row>
    <row r="79" spans="1:15" s="5" customFormat="1" ht="14.1" customHeight="1">
      <c r="A79" s="499" t="s">
        <v>357</v>
      </c>
      <c r="B79" s="500"/>
      <c r="C79" s="500"/>
      <c r="D79" s="500"/>
      <c r="E79" s="501"/>
      <c r="F79" s="125">
        <f ca="1">SUM(OFFSET(V_ZRF_Suma_I,0,5),OFFSET(V_ZRF_Suma_II,0,5),OFFSET(V_ZRF_Suma_III,0,5))</f>
        <v>0</v>
      </c>
      <c r="G79" s="125">
        <f ca="1">SUM(OFFSET(V_ZRF_Suma_I,0,6),OFFSET(V_ZRF_Suma_II,0,6),OFFSET(V_ZRF_Suma_III,0,6))</f>
        <v>0</v>
      </c>
      <c r="H79" s="125">
        <f ca="1">SUM(OFFSET(V_ZRF_Suma_I,0,7),OFFSET(V_ZRF_Suma_II,0,7),OFFSET(V_ZRF_Suma_III,0,7))</f>
        <v>0</v>
      </c>
      <c r="I79" s="125">
        <f ca="1">SUM(OFFSET(V_ZRF_Suma_I,0,8),OFFSET(V_ZRF_Suma_II,0,8),OFFSET(V_ZRF_Suma_III,0,8))</f>
        <v>0</v>
      </c>
      <c r="J79" s="125">
        <f ca="1">SUM(OFFSET(V_ZRF_Suma_I,0,9),OFFSET(V_ZRF_Suma_II,0,9),OFFSET(V_ZRF_Suma_III,0,9))</f>
        <v>0</v>
      </c>
      <c r="K79" s="125">
        <f ca="1">SUM(OFFSET(V_ZRF_Suma_I,0,10),OFFSET(V_ZRF_Suma_II,0,10),OFFSET(V_ZRF_Suma_III,0,10))</f>
        <v>0</v>
      </c>
      <c r="L79" s="126">
        <f ca="1">IF(F79&gt;0,(I79-F79)/F79*100%,0)</f>
        <v>0</v>
      </c>
      <c r="M79" s="33"/>
      <c r="O79" s="94" t="s">
        <v>71</v>
      </c>
    </row>
    <row r="80" spans="1:15" s="5" customFormat="1" ht="14.1" customHeight="1">
      <c r="A80" s="38" t="s">
        <v>333</v>
      </c>
      <c r="B80" s="485" t="s">
        <v>542</v>
      </c>
      <c r="C80" s="486"/>
      <c r="D80" s="34"/>
      <c r="E80" s="121"/>
      <c r="F80" s="125">
        <f ca="1">IF($D80&gt;0,SUMIF($M$7:OFFSET(V_ZRF_Suma_KK_operacji,0,12),$D80,F$7:OFFSET(V_ZRF_Suma_KK_operacji,0,5)),0)</f>
        <v>0</v>
      </c>
      <c r="G80" s="125">
        <f ca="1">IF($D80&gt;0,SUMIF($M$7:OFFSET(V_ZRF_Suma_KK_operacji,0,12),$D80,G$7:OFFSET(V_ZRF_Suma_KK_operacji,0,6)),0)</f>
        <v>0</v>
      </c>
      <c r="H80" s="125">
        <f ca="1">IF($D80&gt;0,SUMIF($M$7:OFFSET(V_ZRF_Suma_KK_operacji,0,12),$D80,H$7:OFFSET(V_ZRF_Suma_KK_operacji,0,7)),0)</f>
        <v>0</v>
      </c>
      <c r="I80" s="125">
        <f ca="1">IF($D80&gt;0,SUMIF($M$7:OFFSET(V_ZRF_Suma_KK_operacji,0,12),$D80,I$7:OFFSET(V_ZRF_Suma_KK_operacji,0,8)),0)</f>
        <v>0</v>
      </c>
      <c r="J80" s="125">
        <f ca="1">IF($D80&gt;0,SUMIF($M$7:OFFSET(V_ZRF_Suma_KK_operacji,0,12),$D80,J$7:OFFSET(V_ZRF_Suma_KK_operacji,0,9)),0)</f>
        <v>0</v>
      </c>
      <c r="K80" s="125">
        <f ca="1">IF($D80&gt;0,SUMIF($M$7:OFFSET(V_ZRF_Suma_KK_operacji,0,12),$D80,K$7:OFFSET(V_ZRF_Suma_KK_operacji,0,10)),0)</f>
        <v>0</v>
      </c>
      <c r="L80" s="175"/>
      <c r="M80" s="176"/>
      <c r="O80" s="100"/>
    </row>
    <row r="81" spans="1:15" s="5" customFormat="1" ht="14.1" customHeight="1">
      <c r="A81" s="168" t="s">
        <v>334</v>
      </c>
      <c r="B81" s="485" t="s">
        <v>542</v>
      </c>
      <c r="C81" s="486"/>
      <c r="D81" s="169"/>
      <c r="E81" s="170"/>
      <c r="F81" s="171">
        <f ca="1">IF($D81&gt;0,SUMIF($M$7:OFFSET(V_ZRF_Suma_KK_operacji,0,12),$D81,F$7:OFFSET(V_ZRF_Suma_KK_operacji,0,5)),0)</f>
        <v>0</v>
      </c>
      <c r="G81" s="171">
        <f ca="1">IF($D81&gt;0,SUMIF($M$7:OFFSET(V_ZRF_Suma_KK_operacji,0,12),$D81,G$7:OFFSET(V_ZRF_Suma_KK_operacji,0,6)),0)</f>
        <v>0</v>
      </c>
      <c r="H81" s="171">
        <f ca="1">IF($D81&gt;0,SUMIF($M$7:OFFSET(V_ZRF_Suma_KK_operacji,0,12),$D81,H$7:OFFSET(V_ZRF_Suma_KK_operacji,0,7)),0)</f>
        <v>0</v>
      </c>
      <c r="I81" s="171">
        <f ca="1">IF($D81&gt;0,SUMIF($M$7:OFFSET(V_ZRF_Suma_KK_operacji,0,12),$D81,I$7:OFFSET(V_ZRF_Suma_KK_operacji,0,8)),0)</f>
        <v>0</v>
      </c>
      <c r="J81" s="171">
        <f ca="1">IF($D81&gt;0,SUMIF($M$7:OFFSET(V_ZRF_Suma_KK_operacji,0,12),$D81,J$7:OFFSET(V_ZRF_Suma_KK_operacji,0,9)),0)</f>
        <v>0</v>
      </c>
      <c r="K81" s="171">
        <f ca="1">IF($D81&gt;0,SUMIF($M$7:OFFSET(V_ZRF_Suma_KK_operacji,0,12),$D81,K$7:OFFSET(V_ZRF_Suma_KK_operacji,0,10)),0)</f>
        <v>0</v>
      </c>
      <c r="L81" s="177"/>
      <c r="M81" s="157"/>
      <c r="O81" s="100"/>
    </row>
    <row r="82" spans="1:15" s="84" customFormat="1" ht="14.1" customHeight="1">
      <c r="A82" s="21" t="s">
        <v>335</v>
      </c>
      <c r="B82" s="485" t="s">
        <v>542</v>
      </c>
      <c r="C82" s="486"/>
      <c r="D82" s="34"/>
      <c r="E82" s="167"/>
      <c r="F82" s="125">
        <f ca="1">IF($D82&gt;0,SUMIF($M$7:OFFSET(V_ZRF_Suma_KK_operacji,0,12),$D82,F$7:OFFSET(V_ZRF_Suma_KK_operacji,0,5)),0)</f>
        <v>0</v>
      </c>
      <c r="G82" s="125">
        <f ca="1">IF($D82&gt;0,SUMIF($M$7:OFFSET(V_ZRF_Suma_KK_operacji,0,12),$D82,G$7:OFFSET(V_ZRF_Suma_KK_operacji,0,6)),0)</f>
        <v>0</v>
      </c>
      <c r="H82" s="125">
        <f ca="1">IF($D82&gt;0,SUMIF($M$7:OFFSET(V_ZRF_Suma_KK_operacji,0,12),$D82,H$7:OFFSET(V_ZRF_Suma_KK_operacji,0,7)),0)</f>
        <v>0</v>
      </c>
      <c r="I82" s="125">
        <f ca="1">IF($D82&gt;0,SUMIF($M$7:OFFSET(V_ZRF_Suma_KK_operacji,0,12),$D82,I$7:OFFSET(V_ZRF_Suma_KK_operacji,0,8)),0)</f>
        <v>0</v>
      </c>
      <c r="J82" s="125">
        <f ca="1">IF($D82&gt;0,SUMIF($M$7:OFFSET(V_ZRF_Suma_KK_operacji,0,12),$D82,J$7:OFFSET(V_ZRF_Suma_KK_operacji,0,9)),0)</f>
        <v>0</v>
      </c>
      <c r="K82" s="125">
        <f ca="1">IF($D82&gt;0,SUMIF($M$7:OFFSET(V_ZRF_Suma_KK_operacji,0,12),$D82,K$7:OFFSET(V_ZRF_Suma_KK_operacji,0,10)),0)</f>
        <v>0</v>
      </c>
      <c r="L82" s="178"/>
      <c r="M82" s="179"/>
      <c r="O82" s="101"/>
    </row>
    <row r="83" spans="1:15" s="4" customFormat="1" ht="18.75" customHeight="1">
      <c r="A83" s="508" t="s">
        <v>338</v>
      </c>
      <c r="B83" s="508"/>
      <c r="C83" s="508"/>
      <c r="D83" s="508"/>
      <c r="E83" s="508"/>
      <c r="F83" s="508"/>
      <c r="G83" s="508"/>
      <c r="H83" s="508"/>
      <c r="I83" s="508"/>
      <c r="J83" s="508"/>
      <c r="K83" s="508"/>
      <c r="L83" s="508"/>
      <c r="M83" s="508"/>
      <c r="O83" s="93" t="s">
        <v>70</v>
      </c>
    </row>
    <row r="84" spans="1:15" ht="30.75" customHeight="1">
      <c r="A84" s="476" t="s">
        <v>346</v>
      </c>
      <c r="B84" s="476"/>
      <c r="C84" s="476"/>
      <c r="D84" s="476"/>
      <c r="E84" s="476"/>
      <c r="F84" s="476"/>
      <c r="G84" s="476"/>
      <c r="H84" s="476"/>
      <c r="I84" s="476"/>
      <c r="J84" s="476"/>
      <c r="K84" s="476"/>
      <c r="L84" s="476"/>
      <c r="M84" s="476"/>
      <c r="O84" s="134" t="s">
        <v>71</v>
      </c>
    </row>
  </sheetData>
  <sheetProtection algorithmName="SHA-512" hashValue="LrFrDcHgwZkZJj7dflYb9FWSyTGTiPjWBm0lSNtEfKtws9ydB5xYAxvsUYF6DlFi6CLW1tpJ620zGuEZZZIWrg==" saltValue="j1F1KC2QqxFRka0vJyJJaw==" spinCount="100000" sheet="1" objects="1" scenarios="1" formatCells="0" formatColumns="0" formatRows="0" insertRows="0" deleteColumns="0" deleteRows="0" sort="0" autoFilter="0" pivotTables="0"/>
  <protectedRanges>
    <protectedRange password="8511" sqref="A56:B57 B19:B22 M19:M22 M24 B24 A25:M25 B26:B27 M26:M27 B29:B32 M29:M32 B34:B37 M34:M37 B39:B42 M39:M42 B44:B47 M44:M47 B49:B52 M49:M52 B54:B55 A26:A55 B10:B17 M10:M17 A2:A24 B4:M9 C10:L24 C26:L57 C75:K77 A78:K78 A74:B77 M54:M57 L75:L79 C74:L74 M73:M78 A73:L73 A58:M72" name="Zakres1_6_2"/>
    <protectedRange password="8511" sqref="I1:L1 C2:J2 C3:H3" name="Zakres1_6_2_1"/>
  </protectedRanges>
  <dataConsolidate/>
  <mergeCells count="49">
    <mergeCell ref="A83:M83"/>
    <mergeCell ref="B63:K63"/>
    <mergeCell ref="A67:E67"/>
    <mergeCell ref="B68:K68"/>
    <mergeCell ref="A72:E72"/>
    <mergeCell ref="B81:C81"/>
    <mergeCell ref="B82:C82"/>
    <mergeCell ref="A2:A3"/>
    <mergeCell ref="A56:E56"/>
    <mergeCell ref="A73:E73"/>
    <mergeCell ref="A79:E79"/>
    <mergeCell ref="F2:H2"/>
    <mergeCell ref="B5:K5"/>
    <mergeCell ref="C2:C3"/>
    <mergeCell ref="D2:D3"/>
    <mergeCell ref="B2:B3"/>
    <mergeCell ref="I2:K2"/>
    <mergeCell ref="B74:K74"/>
    <mergeCell ref="A78:E78"/>
    <mergeCell ref="B58:K58"/>
    <mergeCell ref="A62:E62"/>
    <mergeCell ref="B6:K6"/>
    <mergeCell ref="B11:K11"/>
    <mergeCell ref="B16:K16"/>
    <mergeCell ref="B57:K57"/>
    <mergeCell ref="A10:E10"/>
    <mergeCell ref="A15:E15"/>
    <mergeCell ref="A20:E20"/>
    <mergeCell ref="B46:K46"/>
    <mergeCell ref="A50:E50"/>
    <mergeCell ref="B51:K51"/>
    <mergeCell ref="A55:E55"/>
    <mergeCell ref="A45:E45"/>
    <mergeCell ref="A84:M84"/>
    <mergeCell ref="G1:H1"/>
    <mergeCell ref="I1:K1"/>
    <mergeCell ref="E2:E3"/>
    <mergeCell ref="M2:M3"/>
    <mergeCell ref="B80:C80"/>
    <mergeCell ref="L2:L3"/>
    <mergeCell ref="B21:K21"/>
    <mergeCell ref="A25:E25"/>
    <mergeCell ref="B26:K26"/>
    <mergeCell ref="A30:E30"/>
    <mergeCell ref="B31:K31"/>
    <mergeCell ref="A35:E35"/>
    <mergeCell ref="B36:K36"/>
    <mergeCell ref="A40:E40"/>
    <mergeCell ref="B41:K41"/>
  </mergeCells>
  <dataValidations count="7">
    <dataValidation type="whole" operator="greaterThanOrEqual" allowBlank="1" showInputMessage="1" showErrorMessage="1" sqref="D80:E82 M6:M82">
      <formula1>1</formula1>
    </dataValidation>
    <dataValidation type="decimal" operator="greaterThanOrEqual" allowBlank="1" showInputMessage="1" showErrorMessage="1" sqref="D12:F14 D52:F54 D17:F19 I59:I61 D22:F24 D27:F29 D32:F34 D42:F44 D37:F39 D47:F49 D7:F9 I52:I54 I47:I49 I27:I29 I32:I34 I12:I14 I75:I77 I17:I19 I37:I39 I22:I24 I42:I44 D75:F77 D59:F61 I64:I66 D64:F66 I69:I71 D69:F71">
      <formula1>0</formula1>
    </dataValidation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O10 O15 O83 O55 O20 O25 O30 O35 O40 O45 O50 O78 O62 O67 O72:O73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O11 O16 O56 O79 O84 O21 O26 O31 O36 O41 O46 O51 O68 O63"/>
    <dataValidation type="decimal" operator="lessThanOrEqual" showInputMessage="1" showErrorMessage="1" errorTitle="Błąd!" error="Kwota VAT nie może być wyższa niż 23% kwoty będącej podstawą opodatkowania." sqref="G7:G9 G12:G14 G17:G19 G22:G24 G27:G29 G32:G34 G37:G39 G42:G44 G47:G49 G52:G54 J59:J61 J22:J24 J7:J9 J12:J14 J17:J19 J27:J29 J32:J34 J37:J39 J42:J44 J47:J49 J52:J54 J75:J77 G75:G77 G59:G61 J69:J71 G69:G71 G64:G66 J64:J66">
      <formula1>F7*0.23</formula1>
    </dataValidation>
    <dataValidation type="decimal" operator="lessThanOrEqual" allowBlank="1" showInputMessage="1" showErrorMessage="1" errorTitle="Błąd!" error="Kwota kosztów inwestycyjnych nie może być wyższa od kwoty ogółem." sqref="H32:H34 H7:H9 H12:H14 H17:H19 H22:H24 H27:H29 K7:K9 K12:K14 K17:K19 K22:K24 K27:K29 K32:K34 H37:H39 K37:K39 H42:H44 H47:H49 H52:H54 K59:K61 K42:K44 K47:K49 K52:K54 K75:K77 H75:H77 H59:H61 K69:K71 H69:H71 H64:H66 K64:K66">
      <formula1>F7</formula1>
    </dataValidation>
    <dataValidation type="decimal" operator="greaterThanOrEqual" allowBlank="1" showInputMessage="1" showErrorMessage="1" errorTitle="Błąd!" error="W tym polu można wpisać tylko wartość liczbową - większą lub równą &quot;0&quot;" sqref="I7:I9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landscape" cellComments="asDisplayed" r:id="rId1"/>
  <headerFooter>
    <oddFooter>&amp;L&amp;9PROW 2014-2020_19.2/4z&amp;R&amp;9Strona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6"/>
  <sheetViews>
    <sheetView showGridLines="0" view="pageBreakPreview" zoomScaleNormal="100" zoomScaleSheetLayoutView="100" workbookViewId="0">
      <selection sqref="A1:H1"/>
    </sheetView>
  </sheetViews>
  <sheetFormatPr defaultColWidth="9.109375" defaultRowHeight="11.4"/>
  <cols>
    <col min="1" max="1" width="3.109375" style="12" customWidth="1"/>
    <col min="2" max="2" width="25.6640625" style="12" customWidth="1"/>
    <col min="3" max="4" width="13.33203125" style="12" customWidth="1"/>
    <col min="5" max="5" width="10.6640625" style="12" customWidth="1"/>
    <col min="6" max="6" width="9.6640625" style="12" customWidth="1"/>
    <col min="7" max="7" width="10.6640625" style="12" customWidth="1"/>
    <col min="8" max="8" width="28" style="12" customWidth="1"/>
    <col min="9" max="9" width="6.6640625" style="11" customWidth="1"/>
    <col min="10" max="10" width="9.109375" style="11" customWidth="1"/>
    <col min="11" max="14" width="0" style="12" hidden="1" customWidth="1"/>
    <col min="15" max="16384" width="9.109375" style="12"/>
  </cols>
  <sheetData>
    <row r="1" spans="1:8" s="11" customFormat="1" ht="30" customHeight="1">
      <c r="A1" s="467" t="s">
        <v>177</v>
      </c>
      <c r="B1" s="467"/>
      <c r="C1" s="467"/>
      <c r="D1" s="467"/>
      <c r="E1" s="467"/>
      <c r="F1" s="467"/>
      <c r="G1" s="467"/>
      <c r="H1" s="467"/>
    </row>
    <row r="2" spans="1:8" s="11" customFormat="1" ht="18" customHeight="1">
      <c r="A2" s="541" t="s">
        <v>358</v>
      </c>
      <c r="B2" s="541"/>
      <c r="C2" s="541"/>
      <c r="D2" s="541"/>
      <c r="E2" s="541"/>
      <c r="F2" s="541"/>
      <c r="G2" s="541"/>
      <c r="H2" s="541"/>
    </row>
    <row r="3" spans="1:8" s="11" customFormat="1" ht="63.9" customHeight="1">
      <c r="A3" s="8" t="s">
        <v>42</v>
      </c>
      <c r="B3" s="19" t="s">
        <v>55</v>
      </c>
      <c r="C3" s="531" t="s">
        <v>137</v>
      </c>
      <c r="D3" s="532"/>
      <c r="E3" s="19" t="s">
        <v>136</v>
      </c>
      <c r="F3" s="19" t="s">
        <v>58</v>
      </c>
      <c r="G3" s="19" t="s">
        <v>135</v>
      </c>
      <c r="H3" s="196" t="s">
        <v>54</v>
      </c>
    </row>
    <row r="4" spans="1:8" s="11" customFormat="1" ht="18" customHeight="1">
      <c r="A4" s="513" t="s">
        <v>13</v>
      </c>
      <c r="B4" s="510" t="s">
        <v>361</v>
      </c>
      <c r="C4" s="518" t="s">
        <v>62</v>
      </c>
      <c r="D4" s="517"/>
      <c r="E4" s="110"/>
      <c r="F4" s="255" t="s">
        <v>381</v>
      </c>
      <c r="G4" s="172">
        <f>SUM(G5:G6)</f>
        <v>0</v>
      </c>
      <c r="H4" s="108"/>
    </row>
    <row r="5" spans="1:8" s="11" customFormat="1" ht="18" customHeight="1">
      <c r="A5" s="514"/>
      <c r="B5" s="511"/>
      <c r="C5" s="518" t="s">
        <v>362</v>
      </c>
      <c r="D5" s="517"/>
      <c r="E5" s="260" t="s">
        <v>83</v>
      </c>
      <c r="F5" s="255" t="s">
        <v>381</v>
      </c>
      <c r="G5" s="258"/>
      <c r="H5" s="108"/>
    </row>
    <row r="6" spans="1:8" s="11" customFormat="1" ht="18" customHeight="1">
      <c r="A6" s="514"/>
      <c r="B6" s="511"/>
      <c r="C6" s="518" t="s">
        <v>363</v>
      </c>
      <c r="D6" s="517"/>
      <c r="E6" s="260" t="s">
        <v>83</v>
      </c>
      <c r="F6" s="255" t="s">
        <v>381</v>
      </c>
      <c r="G6" s="258"/>
      <c r="H6" s="108"/>
    </row>
    <row r="7" spans="1:8" s="11" customFormat="1" ht="21.9" customHeight="1">
      <c r="A7" s="514"/>
      <c r="B7" s="511"/>
      <c r="C7" s="518" t="s">
        <v>364</v>
      </c>
      <c r="D7" s="517"/>
      <c r="E7" s="260" t="s">
        <v>83</v>
      </c>
      <c r="F7" s="255" t="s">
        <v>381</v>
      </c>
      <c r="G7" s="114"/>
      <c r="H7" s="108"/>
    </row>
    <row r="8" spans="1:8" s="11" customFormat="1" ht="27.9" customHeight="1">
      <c r="A8" s="514"/>
      <c r="B8" s="511"/>
      <c r="C8" s="518" t="s">
        <v>365</v>
      </c>
      <c r="D8" s="517"/>
      <c r="E8" s="260" t="s">
        <v>83</v>
      </c>
      <c r="F8" s="255" t="s">
        <v>381</v>
      </c>
      <c r="G8" s="114"/>
      <c r="H8" s="108"/>
    </row>
    <row r="9" spans="1:8" s="11" customFormat="1" ht="18" customHeight="1">
      <c r="A9" s="514"/>
      <c r="B9" s="511"/>
      <c r="C9" s="518" t="s">
        <v>366</v>
      </c>
      <c r="D9" s="517"/>
      <c r="E9" s="260" t="s">
        <v>83</v>
      </c>
      <c r="F9" s="255" t="s">
        <v>381</v>
      </c>
      <c r="G9" s="114"/>
      <c r="H9" s="108"/>
    </row>
    <row r="10" spans="1:8" s="11" customFormat="1" ht="18" customHeight="1">
      <c r="A10" s="515"/>
      <c r="B10" s="512"/>
      <c r="C10" s="518" t="s">
        <v>367</v>
      </c>
      <c r="D10" s="517"/>
      <c r="E10" s="260" t="s">
        <v>83</v>
      </c>
      <c r="F10" s="255" t="s">
        <v>381</v>
      </c>
      <c r="G10" s="114"/>
      <c r="H10" s="108"/>
    </row>
    <row r="11" spans="1:8" s="11" customFormat="1" ht="18" customHeight="1">
      <c r="A11" s="513" t="s">
        <v>14</v>
      </c>
      <c r="B11" s="510" t="s">
        <v>368</v>
      </c>
      <c r="C11" s="518" t="s">
        <v>62</v>
      </c>
      <c r="D11" s="517"/>
      <c r="E11" s="110"/>
      <c r="F11" s="255" t="s">
        <v>381</v>
      </c>
      <c r="G11" s="172">
        <f>SUM(G12:G13)</f>
        <v>0</v>
      </c>
      <c r="H11" s="108"/>
    </row>
    <row r="12" spans="1:8" s="11" customFormat="1" ht="18" customHeight="1">
      <c r="A12" s="514"/>
      <c r="B12" s="511"/>
      <c r="C12" s="518" t="s">
        <v>362</v>
      </c>
      <c r="D12" s="517"/>
      <c r="E12" s="260" t="s">
        <v>83</v>
      </c>
      <c r="F12" s="255" t="s">
        <v>381</v>
      </c>
      <c r="G12" s="114"/>
      <c r="H12" s="108"/>
    </row>
    <row r="13" spans="1:8" s="11" customFormat="1" ht="18" customHeight="1">
      <c r="A13" s="515"/>
      <c r="B13" s="512"/>
      <c r="C13" s="518" t="s">
        <v>363</v>
      </c>
      <c r="D13" s="517"/>
      <c r="E13" s="260" t="s">
        <v>83</v>
      </c>
      <c r="F13" s="255" t="s">
        <v>381</v>
      </c>
      <c r="G13" s="114"/>
      <c r="H13" s="108"/>
    </row>
    <row r="14" spans="1:8" s="11" customFormat="1" ht="33.9" customHeight="1">
      <c r="A14" s="198" t="s">
        <v>15</v>
      </c>
      <c r="B14" s="106" t="s">
        <v>372</v>
      </c>
      <c r="C14" s="518" t="s">
        <v>62</v>
      </c>
      <c r="D14" s="517"/>
      <c r="E14" s="110"/>
      <c r="F14" s="255" t="s">
        <v>380</v>
      </c>
      <c r="G14" s="114"/>
      <c r="H14" s="108"/>
    </row>
    <row r="15" spans="1:8" s="11" customFormat="1" ht="21.9" customHeight="1">
      <c r="A15" s="198" t="s">
        <v>16</v>
      </c>
      <c r="B15" s="106" t="s">
        <v>373</v>
      </c>
      <c r="C15" s="518" t="s">
        <v>62</v>
      </c>
      <c r="D15" s="517"/>
      <c r="E15" s="110"/>
      <c r="F15" s="255" t="s">
        <v>380</v>
      </c>
      <c r="G15" s="114"/>
      <c r="H15" s="108"/>
    </row>
    <row r="16" spans="1:8" s="11" customFormat="1" ht="33.9" customHeight="1">
      <c r="A16" s="198" t="s">
        <v>17</v>
      </c>
      <c r="B16" s="106" t="s">
        <v>374</v>
      </c>
      <c r="C16" s="518" t="s">
        <v>62</v>
      </c>
      <c r="D16" s="517"/>
      <c r="E16" s="110"/>
      <c r="F16" s="255" t="s">
        <v>380</v>
      </c>
      <c r="G16" s="114"/>
      <c r="H16" s="108"/>
    </row>
    <row r="17" spans="1:8" s="11" customFormat="1" ht="21.9" customHeight="1">
      <c r="A17" s="198" t="s">
        <v>6</v>
      </c>
      <c r="B17" s="106" t="s">
        <v>375</v>
      </c>
      <c r="C17" s="518" t="s">
        <v>62</v>
      </c>
      <c r="D17" s="517"/>
      <c r="E17" s="110"/>
      <c r="F17" s="255" t="s">
        <v>380</v>
      </c>
      <c r="G17" s="114"/>
      <c r="H17" s="108"/>
    </row>
    <row r="18" spans="1:8" s="11" customFormat="1" ht="21.9" customHeight="1">
      <c r="A18" s="198" t="s">
        <v>18</v>
      </c>
      <c r="B18" s="106" t="s">
        <v>376</v>
      </c>
      <c r="C18" s="518" t="s">
        <v>62</v>
      </c>
      <c r="D18" s="517"/>
      <c r="E18" s="110"/>
      <c r="F18" s="255" t="s">
        <v>380</v>
      </c>
      <c r="G18" s="114"/>
      <c r="H18" s="108"/>
    </row>
    <row r="19" spans="1:8" s="11" customFormat="1" ht="18" customHeight="1">
      <c r="A19" s="513" t="s">
        <v>19</v>
      </c>
      <c r="B19" s="510" t="s">
        <v>369</v>
      </c>
      <c r="C19" s="516" t="s">
        <v>62</v>
      </c>
      <c r="D19" s="517"/>
      <c r="E19" s="253"/>
      <c r="F19" s="255" t="s">
        <v>60</v>
      </c>
      <c r="G19" s="139">
        <f>SUM(G20:G21)</f>
        <v>0</v>
      </c>
      <c r="H19" s="197"/>
    </row>
    <row r="20" spans="1:8" s="11" customFormat="1" ht="18" customHeight="1">
      <c r="A20" s="514"/>
      <c r="B20" s="511"/>
      <c r="C20" s="516" t="s">
        <v>370</v>
      </c>
      <c r="D20" s="517"/>
      <c r="E20" s="260" t="s">
        <v>83</v>
      </c>
      <c r="F20" s="255" t="s">
        <v>60</v>
      </c>
      <c r="G20" s="140"/>
      <c r="H20" s="197"/>
    </row>
    <row r="21" spans="1:8" s="11" customFormat="1" ht="18" customHeight="1">
      <c r="A21" s="515"/>
      <c r="B21" s="512"/>
      <c r="C21" s="516" t="s">
        <v>371</v>
      </c>
      <c r="D21" s="517"/>
      <c r="E21" s="260" t="s">
        <v>83</v>
      </c>
      <c r="F21" s="255" t="s">
        <v>60</v>
      </c>
      <c r="G21" s="140"/>
      <c r="H21" s="197"/>
    </row>
    <row r="22" spans="1:8" s="11" customFormat="1" ht="18" customHeight="1">
      <c r="A22" s="198" t="s">
        <v>24</v>
      </c>
      <c r="B22" s="106" t="s">
        <v>40</v>
      </c>
      <c r="C22" s="524" t="s">
        <v>83</v>
      </c>
      <c r="D22" s="525"/>
      <c r="E22" s="110"/>
      <c r="F22" s="255" t="s">
        <v>380</v>
      </c>
      <c r="G22" s="114"/>
      <c r="H22" s="108"/>
    </row>
    <row r="23" spans="1:8" s="11" customFormat="1" ht="18" customHeight="1">
      <c r="A23" s="198" t="s">
        <v>21</v>
      </c>
      <c r="B23" s="199" t="s">
        <v>79</v>
      </c>
      <c r="C23" s="524" t="s">
        <v>83</v>
      </c>
      <c r="D23" s="525"/>
      <c r="E23" s="111"/>
      <c r="F23" s="256" t="s">
        <v>59</v>
      </c>
      <c r="G23" s="114"/>
      <c r="H23" s="108"/>
    </row>
    <row r="24" spans="1:8" s="11" customFormat="1" ht="15.9" customHeight="1">
      <c r="A24" s="513" t="s">
        <v>22</v>
      </c>
      <c r="B24" s="510" t="s">
        <v>80</v>
      </c>
      <c r="C24" s="533" t="s">
        <v>62</v>
      </c>
      <c r="D24" s="534"/>
      <c r="E24" s="254"/>
      <c r="F24" s="255" t="s">
        <v>380</v>
      </c>
      <c r="G24" s="172">
        <f>SUM(G25:G26)</f>
        <v>0</v>
      </c>
      <c r="H24" s="108"/>
    </row>
    <row r="25" spans="1:8" s="11" customFormat="1" ht="15.9" customHeight="1">
      <c r="A25" s="514"/>
      <c r="B25" s="511"/>
      <c r="C25" s="535" t="s">
        <v>62</v>
      </c>
      <c r="D25" s="116" t="s">
        <v>141</v>
      </c>
      <c r="E25" s="260" t="s">
        <v>83</v>
      </c>
      <c r="F25" s="255" t="s">
        <v>380</v>
      </c>
      <c r="G25" s="172">
        <f>SUM(G27,G29,G31)</f>
        <v>0</v>
      </c>
      <c r="H25" s="108"/>
    </row>
    <row r="26" spans="1:8" s="11" customFormat="1" ht="15.9" customHeight="1">
      <c r="A26" s="514"/>
      <c r="B26" s="511"/>
      <c r="C26" s="536"/>
      <c r="D26" s="116" t="s">
        <v>142</v>
      </c>
      <c r="E26" s="260" t="s">
        <v>83</v>
      </c>
      <c r="F26" s="255" t="s">
        <v>380</v>
      </c>
      <c r="G26" s="172">
        <f>SUM(G28,G30,G32)</f>
        <v>0</v>
      </c>
      <c r="H26" s="108"/>
    </row>
    <row r="27" spans="1:8" s="11" customFormat="1" ht="15.9" customHeight="1">
      <c r="A27" s="514"/>
      <c r="B27" s="511"/>
      <c r="C27" s="535" t="s">
        <v>138</v>
      </c>
      <c r="D27" s="200" t="s">
        <v>141</v>
      </c>
      <c r="E27" s="260" t="s">
        <v>83</v>
      </c>
      <c r="F27" s="255" t="s">
        <v>380</v>
      </c>
      <c r="G27" s="161"/>
      <c r="H27" s="108"/>
    </row>
    <row r="28" spans="1:8" s="11" customFormat="1" ht="15.9" customHeight="1">
      <c r="A28" s="514"/>
      <c r="B28" s="511"/>
      <c r="C28" s="537"/>
      <c r="D28" s="200" t="s">
        <v>142</v>
      </c>
      <c r="E28" s="260" t="s">
        <v>83</v>
      </c>
      <c r="F28" s="255" t="s">
        <v>380</v>
      </c>
      <c r="G28" s="161"/>
      <c r="H28" s="108"/>
    </row>
    <row r="29" spans="1:8" s="11" customFormat="1" ht="15.9" customHeight="1">
      <c r="A29" s="514"/>
      <c r="B29" s="511"/>
      <c r="C29" s="535" t="s">
        <v>139</v>
      </c>
      <c r="D29" s="116" t="s">
        <v>141</v>
      </c>
      <c r="E29" s="260" t="s">
        <v>83</v>
      </c>
      <c r="F29" s="255" t="s">
        <v>380</v>
      </c>
      <c r="G29" s="161"/>
      <c r="H29" s="108"/>
    </row>
    <row r="30" spans="1:8" s="11" customFormat="1" ht="15.9" customHeight="1">
      <c r="A30" s="514"/>
      <c r="B30" s="511"/>
      <c r="C30" s="537"/>
      <c r="D30" s="116" t="s">
        <v>142</v>
      </c>
      <c r="E30" s="260" t="s">
        <v>83</v>
      </c>
      <c r="F30" s="255" t="s">
        <v>380</v>
      </c>
      <c r="G30" s="161"/>
      <c r="H30" s="108"/>
    </row>
    <row r="31" spans="1:8" s="11" customFormat="1" ht="15.9" customHeight="1">
      <c r="A31" s="514"/>
      <c r="B31" s="511"/>
      <c r="C31" s="535" t="s">
        <v>140</v>
      </c>
      <c r="D31" s="116" t="s">
        <v>141</v>
      </c>
      <c r="E31" s="260" t="s">
        <v>83</v>
      </c>
      <c r="F31" s="255" t="s">
        <v>380</v>
      </c>
      <c r="G31" s="161"/>
      <c r="H31" s="108"/>
    </row>
    <row r="32" spans="1:8" s="11" customFormat="1" ht="15.9" customHeight="1">
      <c r="A32" s="515"/>
      <c r="B32" s="512"/>
      <c r="C32" s="537"/>
      <c r="D32" s="116" t="s">
        <v>142</v>
      </c>
      <c r="E32" s="260" t="s">
        <v>83</v>
      </c>
      <c r="F32" s="255" t="s">
        <v>380</v>
      </c>
      <c r="G32" s="161"/>
      <c r="H32" s="108"/>
    </row>
    <row r="33" spans="1:8" s="11" customFormat="1" ht="15.9" customHeight="1">
      <c r="A33" s="513" t="s">
        <v>23</v>
      </c>
      <c r="B33" s="538" t="s">
        <v>81</v>
      </c>
      <c r="C33" s="533" t="s">
        <v>62</v>
      </c>
      <c r="D33" s="534"/>
      <c r="E33" s="113"/>
      <c r="F33" s="255" t="s">
        <v>380</v>
      </c>
      <c r="G33" s="173">
        <f>SUM(G34:G35)</f>
        <v>0</v>
      </c>
      <c r="H33" s="197"/>
    </row>
    <row r="34" spans="1:8" s="11" customFormat="1" ht="15.9" customHeight="1">
      <c r="A34" s="514"/>
      <c r="B34" s="539"/>
      <c r="C34" s="535" t="s">
        <v>62</v>
      </c>
      <c r="D34" s="116" t="s">
        <v>141</v>
      </c>
      <c r="E34" s="260" t="s">
        <v>83</v>
      </c>
      <c r="F34" s="255" t="s">
        <v>380</v>
      </c>
      <c r="G34" s="173">
        <f>SUM(G36,G38,G40)</f>
        <v>0</v>
      </c>
      <c r="H34" s="197"/>
    </row>
    <row r="35" spans="1:8" s="11" customFormat="1" ht="15.9" customHeight="1">
      <c r="A35" s="514"/>
      <c r="B35" s="539"/>
      <c r="C35" s="537"/>
      <c r="D35" s="116" t="s">
        <v>142</v>
      </c>
      <c r="E35" s="260" t="s">
        <v>83</v>
      </c>
      <c r="F35" s="255" t="s">
        <v>380</v>
      </c>
      <c r="G35" s="173">
        <f>SUM(G37,G39,G41)</f>
        <v>0</v>
      </c>
      <c r="H35" s="197"/>
    </row>
    <row r="36" spans="1:8" s="11" customFormat="1" ht="15.9" customHeight="1">
      <c r="A36" s="514"/>
      <c r="B36" s="539"/>
      <c r="C36" s="535" t="s">
        <v>138</v>
      </c>
      <c r="D36" s="116" t="s">
        <v>141</v>
      </c>
      <c r="E36" s="260" t="s">
        <v>83</v>
      </c>
      <c r="F36" s="255" t="s">
        <v>380</v>
      </c>
      <c r="G36" s="162"/>
      <c r="H36" s="197"/>
    </row>
    <row r="37" spans="1:8" s="11" customFormat="1" ht="15.9" customHeight="1">
      <c r="A37" s="514"/>
      <c r="B37" s="539"/>
      <c r="C37" s="537"/>
      <c r="D37" s="116" t="s">
        <v>142</v>
      </c>
      <c r="E37" s="260" t="s">
        <v>83</v>
      </c>
      <c r="F37" s="255" t="s">
        <v>380</v>
      </c>
      <c r="G37" s="162"/>
      <c r="H37" s="197"/>
    </row>
    <row r="38" spans="1:8" s="11" customFormat="1" ht="15.9" customHeight="1">
      <c r="A38" s="514"/>
      <c r="B38" s="539"/>
      <c r="C38" s="535" t="s">
        <v>139</v>
      </c>
      <c r="D38" s="116" t="s">
        <v>141</v>
      </c>
      <c r="E38" s="260" t="s">
        <v>83</v>
      </c>
      <c r="F38" s="255" t="s">
        <v>380</v>
      </c>
      <c r="G38" s="162"/>
      <c r="H38" s="197"/>
    </row>
    <row r="39" spans="1:8" s="11" customFormat="1" ht="15.9" customHeight="1">
      <c r="A39" s="514"/>
      <c r="B39" s="539"/>
      <c r="C39" s="537"/>
      <c r="D39" s="116" t="s">
        <v>142</v>
      </c>
      <c r="E39" s="260" t="s">
        <v>83</v>
      </c>
      <c r="F39" s="255" t="s">
        <v>380</v>
      </c>
      <c r="G39" s="111"/>
      <c r="H39" s="197"/>
    </row>
    <row r="40" spans="1:8" s="11" customFormat="1" ht="15.9" customHeight="1">
      <c r="A40" s="514"/>
      <c r="B40" s="539"/>
      <c r="C40" s="535" t="s">
        <v>140</v>
      </c>
      <c r="D40" s="116" t="s">
        <v>141</v>
      </c>
      <c r="E40" s="260" t="s">
        <v>83</v>
      </c>
      <c r="F40" s="255" t="s">
        <v>380</v>
      </c>
      <c r="G40" s="111"/>
      <c r="H40" s="197"/>
    </row>
    <row r="41" spans="1:8" s="11" customFormat="1" ht="15.9" customHeight="1">
      <c r="A41" s="515"/>
      <c r="B41" s="540"/>
      <c r="C41" s="537"/>
      <c r="D41" s="116" t="s">
        <v>142</v>
      </c>
      <c r="E41" s="260" t="s">
        <v>83</v>
      </c>
      <c r="F41" s="255" t="s">
        <v>380</v>
      </c>
      <c r="G41" s="111"/>
      <c r="H41" s="197"/>
    </row>
    <row r="42" spans="1:8" s="11" customFormat="1" ht="18" customHeight="1">
      <c r="A42" s="198" t="s">
        <v>28</v>
      </c>
      <c r="B42" s="106" t="s">
        <v>41</v>
      </c>
      <c r="C42" s="524" t="s">
        <v>83</v>
      </c>
      <c r="D42" s="525"/>
      <c r="E42" s="112"/>
      <c r="F42" s="255" t="s">
        <v>380</v>
      </c>
      <c r="G42" s="111"/>
      <c r="H42" s="197"/>
    </row>
    <row r="43" spans="1:8" s="11" customFormat="1" ht="15.9" customHeight="1">
      <c r="A43" s="513" t="s">
        <v>64</v>
      </c>
      <c r="B43" s="527" t="s">
        <v>178</v>
      </c>
      <c r="C43" s="516" t="s">
        <v>62</v>
      </c>
      <c r="D43" s="517"/>
      <c r="E43" s="253"/>
      <c r="F43" s="255" t="s">
        <v>60</v>
      </c>
      <c r="G43" s="139">
        <f>SUM(G44:G45)</f>
        <v>0</v>
      </c>
      <c r="H43" s="197"/>
    </row>
    <row r="44" spans="1:8" s="11" customFormat="1" ht="15.9" customHeight="1">
      <c r="A44" s="514"/>
      <c r="B44" s="528"/>
      <c r="C44" s="516" t="s">
        <v>143</v>
      </c>
      <c r="D44" s="517"/>
      <c r="E44" s="260" t="s">
        <v>83</v>
      </c>
      <c r="F44" s="255" t="s">
        <v>60</v>
      </c>
      <c r="G44" s="140"/>
      <c r="H44" s="197"/>
    </row>
    <row r="45" spans="1:8" s="11" customFormat="1" ht="15.9" customHeight="1">
      <c r="A45" s="515"/>
      <c r="B45" s="529"/>
      <c r="C45" s="516" t="s">
        <v>144</v>
      </c>
      <c r="D45" s="517"/>
      <c r="E45" s="260" t="s">
        <v>83</v>
      </c>
      <c r="F45" s="255" t="s">
        <v>60</v>
      </c>
      <c r="G45" s="140"/>
      <c r="H45" s="197"/>
    </row>
    <row r="46" spans="1:8" s="11" customFormat="1" ht="21.9" customHeight="1">
      <c r="A46" s="198" t="s">
        <v>10</v>
      </c>
      <c r="B46" s="107" t="s">
        <v>56</v>
      </c>
      <c r="C46" s="524" t="s">
        <v>83</v>
      </c>
      <c r="D46" s="525"/>
      <c r="E46" s="112"/>
      <c r="F46" s="255" t="s">
        <v>380</v>
      </c>
      <c r="G46" s="111"/>
      <c r="H46" s="197"/>
    </row>
    <row r="47" spans="1:8" s="11" customFormat="1" ht="44.1" customHeight="1">
      <c r="A47" s="198" t="s">
        <v>44</v>
      </c>
      <c r="B47" s="199" t="s">
        <v>134</v>
      </c>
      <c r="C47" s="524" t="s">
        <v>83</v>
      </c>
      <c r="D47" s="526"/>
      <c r="E47" s="112"/>
      <c r="F47" s="255" t="s">
        <v>380</v>
      </c>
      <c r="G47" s="111"/>
      <c r="H47" s="197"/>
    </row>
    <row r="48" spans="1:8" s="2" customFormat="1" ht="18" customHeight="1">
      <c r="A48" s="198" t="s">
        <v>45</v>
      </c>
      <c r="B48" s="141" t="s">
        <v>180</v>
      </c>
      <c r="C48" s="524" t="s">
        <v>83</v>
      </c>
      <c r="D48" s="525"/>
      <c r="E48" s="113"/>
      <c r="F48" s="255" t="s">
        <v>380</v>
      </c>
      <c r="G48" s="115"/>
      <c r="H48" s="109"/>
    </row>
    <row r="49" spans="1:10" s="11" customFormat="1" ht="33.9" customHeight="1">
      <c r="A49" s="198" t="s">
        <v>46</v>
      </c>
      <c r="B49" s="199" t="s">
        <v>377</v>
      </c>
      <c r="C49" s="524" t="s">
        <v>83</v>
      </c>
      <c r="D49" s="526"/>
      <c r="E49" s="260" t="s">
        <v>83</v>
      </c>
      <c r="F49" s="255" t="s">
        <v>59</v>
      </c>
      <c r="G49" s="111"/>
      <c r="H49" s="197"/>
    </row>
    <row r="50" spans="1:10" s="11" customFormat="1" ht="44.1" customHeight="1">
      <c r="A50" s="198" t="s">
        <v>47</v>
      </c>
      <c r="B50" s="106" t="s">
        <v>378</v>
      </c>
      <c r="C50" s="524" t="s">
        <v>83</v>
      </c>
      <c r="D50" s="526"/>
      <c r="E50" s="260" t="s">
        <v>83</v>
      </c>
      <c r="F50" s="255" t="s">
        <v>380</v>
      </c>
      <c r="G50" s="111"/>
      <c r="H50" s="197"/>
    </row>
    <row r="51" spans="1:10" s="11" customFormat="1" ht="21.9" customHeight="1">
      <c r="A51" s="198" t="s">
        <v>48</v>
      </c>
      <c r="B51" s="106" t="s">
        <v>379</v>
      </c>
      <c r="C51" s="524" t="s">
        <v>83</v>
      </c>
      <c r="D51" s="526"/>
      <c r="E51" s="260" t="s">
        <v>83</v>
      </c>
      <c r="F51" s="255" t="s">
        <v>382</v>
      </c>
      <c r="G51" s="111"/>
      <c r="H51" s="197"/>
    </row>
    <row r="52" spans="1:10" s="2" customFormat="1" ht="21.9" customHeight="1">
      <c r="A52" s="158" t="s">
        <v>146</v>
      </c>
      <c r="B52" s="141" t="s">
        <v>82</v>
      </c>
      <c r="C52" s="524" t="s">
        <v>83</v>
      </c>
      <c r="D52" s="525"/>
      <c r="E52" s="260" t="s">
        <v>83</v>
      </c>
      <c r="F52" s="257" t="s">
        <v>59</v>
      </c>
      <c r="G52" s="159"/>
      <c r="H52" s="109"/>
    </row>
    <row r="53" spans="1:10" s="2" customFormat="1" ht="21.9" customHeight="1">
      <c r="A53" s="158" t="s">
        <v>147</v>
      </c>
      <c r="B53" s="141" t="s">
        <v>383</v>
      </c>
      <c r="C53" s="524" t="s">
        <v>83</v>
      </c>
      <c r="D53" s="525"/>
      <c r="E53" s="260" t="s">
        <v>83</v>
      </c>
      <c r="F53" s="257" t="s">
        <v>59</v>
      </c>
      <c r="G53" s="159"/>
      <c r="H53" s="109"/>
    </row>
    <row r="54" spans="1:10" s="2" customFormat="1" ht="33.9" customHeight="1">
      <c r="A54" s="158" t="s">
        <v>148</v>
      </c>
      <c r="B54" s="141" t="s">
        <v>384</v>
      </c>
      <c r="C54" s="524" t="s">
        <v>83</v>
      </c>
      <c r="D54" s="525"/>
      <c r="E54" s="260" t="s">
        <v>83</v>
      </c>
      <c r="F54" s="257" t="s">
        <v>59</v>
      </c>
      <c r="G54" s="159"/>
      <c r="H54" s="109"/>
    </row>
    <row r="55" spans="1:10" s="105" customFormat="1" ht="18" customHeight="1">
      <c r="A55" s="530" t="s">
        <v>359</v>
      </c>
      <c r="B55" s="530"/>
      <c r="C55" s="530"/>
      <c r="D55" s="530"/>
      <c r="E55" s="530"/>
      <c r="F55" s="530"/>
      <c r="G55" s="530"/>
      <c r="H55" s="530"/>
    </row>
    <row r="56" spans="1:10" ht="63.9" customHeight="1">
      <c r="A56" s="8" t="s">
        <v>42</v>
      </c>
      <c r="B56" s="19" t="s">
        <v>55</v>
      </c>
      <c r="C56" s="520" t="s">
        <v>137</v>
      </c>
      <c r="D56" s="521"/>
      <c r="E56" s="19" t="s">
        <v>136</v>
      </c>
      <c r="F56" s="19" t="s">
        <v>58</v>
      </c>
      <c r="G56" s="19" t="s">
        <v>135</v>
      </c>
      <c r="H56" s="196" t="s">
        <v>54</v>
      </c>
      <c r="I56" s="12"/>
      <c r="J56" s="12"/>
    </row>
    <row r="57" spans="1:10" ht="18" customHeight="1">
      <c r="A57" s="9" t="s">
        <v>13</v>
      </c>
      <c r="B57" s="53"/>
      <c r="C57" s="522"/>
      <c r="D57" s="523"/>
      <c r="E57" s="140"/>
      <c r="F57" s="197"/>
      <c r="G57" s="197"/>
      <c r="H57" s="197"/>
      <c r="I57" s="12"/>
      <c r="J57" s="12"/>
    </row>
    <row r="58" spans="1:10" ht="18" customHeight="1">
      <c r="A58" s="9" t="s">
        <v>14</v>
      </c>
      <c r="B58" s="53"/>
      <c r="C58" s="522"/>
      <c r="D58" s="523"/>
      <c r="E58" s="140"/>
      <c r="F58" s="197"/>
      <c r="G58" s="197"/>
      <c r="H58" s="197"/>
      <c r="I58" s="12"/>
      <c r="J58" s="12"/>
    </row>
    <row r="59" spans="1:10" s="20" customFormat="1" ht="18" customHeight="1">
      <c r="A59" s="9" t="s">
        <v>57</v>
      </c>
      <c r="B59" s="53"/>
      <c r="C59" s="522"/>
      <c r="D59" s="523"/>
      <c r="E59" s="140"/>
      <c r="F59" s="197"/>
      <c r="G59" s="197"/>
      <c r="H59" s="197"/>
    </row>
    <row r="60" spans="1:10" s="11" customFormat="1" ht="15.9" customHeight="1">
      <c r="J60" s="97" t="s">
        <v>70</v>
      </c>
    </row>
    <row r="61" spans="1:10" s="11" customFormat="1" ht="18.75" customHeight="1">
      <c r="A61" s="519" t="s">
        <v>360</v>
      </c>
      <c r="B61" s="519"/>
      <c r="C61" s="519"/>
      <c r="D61" s="519"/>
      <c r="E61" s="519"/>
      <c r="F61" s="519"/>
      <c r="G61" s="519"/>
      <c r="H61" s="252"/>
      <c r="J61" s="251" t="s">
        <v>71</v>
      </c>
    </row>
    <row r="62" spans="1:10" s="259" customFormat="1" ht="18" customHeight="1">
      <c r="A62" s="509" t="s">
        <v>385</v>
      </c>
      <c r="B62" s="509"/>
      <c r="C62" s="509"/>
      <c r="D62" s="509"/>
      <c r="E62" s="509"/>
      <c r="F62" s="509"/>
      <c r="G62" s="509"/>
      <c r="H62" s="261"/>
      <c r="I62" s="105"/>
      <c r="J62" s="105"/>
    </row>
    <row r="63" spans="1:10" s="259" customFormat="1" ht="18" customHeight="1">
      <c r="A63" s="509" t="s">
        <v>386</v>
      </c>
      <c r="B63" s="509"/>
      <c r="C63" s="509"/>
      <c r="D63" s="509"/>
      <c r="E63" s="509"/>
      <c r="F63" s="509"/>
      <c r="G63" s="509"/>
      <c r="H63" s="262"/>
      <c r="I63" s="105"/>
      <c r="J63" s="105"/>
    </row>
    <row r="64" spans="1:10" s="259" customFormat="1" ht="18" customHeight="1">
      <c r="A64" s="509" t="s">
        <v>387</v>
      </c>
      <c r="B64" s="509"/>
      <c r="C64" s="509"/>
      <c r="D64" s="509"/>
      <c r="E64" s="509"/>
      <c r="F64" s="509"/>
      <c r="G64" s="509"/>
      <c r="H64" s="263"/>
      <c r="I64" s="105"/>
      <c r="J64" s="105"/>
    </row>
    <row r="65" spans="1:10" s="259" customFormat="1" ht="18" customHeight="1">
      <c r="A65" s="509" t="s">
        <v>388</v>
      </c>
      <c r="B65" s="509"/>
      <c r="C65" s="509"/>
      <c r="D65" s="509"/>
      <c r="E65" s="509"/>
      <c r="F65" s="509"/>
      <c r="G65" s="509"/>
      <c r="H65" s="264"/>
      <c r="I65" s="105"/>
      <c r="J65" s="105"/>
    </row>
    <row r="66" spans="1:10" s="259" customFormat="1" ht="18" customHeight="1">
      <c r="A66" s="509" t="s">
        <v>389</v>
      </c>
      <c r="B66" s="509"/>
      <c r="C66" s="509"/>
      <c r="D66" s="509"/>
      <c r="E66" s="509"/>
      <c r="F66" s="509"/>
      <c r="G66" s="509"/>
      <c r="H66" s="261"/>
      <c r="I66" s="105"/>
      <c r="J66" s="105"/>
    </row>
  </sheetData>
  <sheetProtection algorithmName="SHA-512" hashValue="T5mw4ZKT85enam/Ep7SZgecuLKf3l54kDTzvJIhteto+qFh2TsiiqCBzu4Bs71hm2pzBbC/4XHFK6XjHxfEUDw==" saltValue="AicJJE6d+pENIsjpxvm27Q==" spinCount="100000" sheet="1" objects="1" scenarios="1" formatCells="0" formatRows="0" insertRows="0" deleteRows="0" sort="0" autoFilter="0" pivotTables="0"/>
  <mergeCells count="69">
    <mergeCell ref="A33:A41"/>
    <mergeCell ref="B33:B41"/>
    <mergeCell ref="A1:H1"/>
    <mergeCell ref="A2:H2"/>
    <mergeCell ref="C36:C37"/>
    <mergeCell ref="C22:D22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29:C30"/>
    <mergeCell ref="C31:C32"/>
    <mergeCell ref="C34:C35"/>
    <mergeCell ref="C38:C39"/>
    <mergeCell ref="C40:C41"/>
    <mergeCell ref="A55:H55"/>
    <mergeCell ref="C3:D3"/>
    <mergeCell ref="C4:D4"/>
    <mergeCell ref="C23:D23"/>
    <mergeCell ref="C42:D42"/>
    <mergeCell ref="C46:D46"/>
    <mergeCell ref="C48:D48"/>
    <mergeCell ref="C49:D49"/>
    <mergeCell ref="A24:A32"/>
    <mergeCell ref="B24:B32"/>
    <mergeCell ref="C43:D43"/>
    <mergeCell ref="C52:D52"/>
    <mergeCell ref="C24:D24"/>
    <mergeCell ref="C33:D33"/>
    <mergeCell ref="C25:C26"/>
    <mergeCell ref="C27:C28"/>
    <mergeCell ref="C53:D53"/>
    <mergeCell ref="C54:D54"/>
    <mergeCell ref="C51:D51"/>
    <mergeCell ref="B43:B45"/>
    <mergeCell ref="A43:A45"/>
    <mergeCell ref="C44:D44"/>
    <mergeCell ref="C45:D45"/>
    <mergeCell ref="C47:D47"/>
    <mergeCell ref="C50:D50"/>
    <mergeCell ref="A61:G61"/>
    <mergeCell ref="C56:D56"/>
    <mergeCell ref="C57:D57"/>
    <mergeCell ref="C58:D58"/>
    <mergeCell ref="C59:D59"/>
    <mergeCell ref="C20:D20"/>
    <mergeCell ref="C21:D21"/>
    <mergeCell ref="C15:D15"/>
    <mergeCell ref="C16:D16"/>
    <mergeCell ref="C17:D17"/>
    <mergeCell ref="C18:D18"/>
    <mergeCell ref="C19:D19"/>
    <mergeCell ref="B4:B10"/>
    <mergeCell ref="A4:A10"/>
    <mergeCell ref="B11:B13"/>
    <mergeCell ref="A11:A13"/>
    <mergeCell ref="A19:A21"/>
    <mergeCell ref="B19:B21"/>
    <mergeCell ref="A62:G62"/>
    <mergeCell ref="A63:G63"/>
    <mergeCell ref="A64:G64"/>
    <mergeCell ref="A65:G65"/>
    <mergeCell ref="A66:G66"/>
  </mergeCells>
  <dataValidations count="5"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J6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J60"/>
    <dataValidation type="decimal" operator="greaterThanOrEqual" allowBlank="1" showInputMessage="1" showErrorMessage="1" errorTitle="Błąd!" error="W tym polu można wpisać tylko liczbę - większą lub równą &quot;0,00&quot;" sqref="H62:H66 G19:G21 G43:G45 E43:E45 E19:E21 E57:E59 G57:G59">
      <formula1>0</formula1>
    </dataValidation>
    <dataValidation operator="greaterThanOrEqual" allowBlank="1" showInputMessage="1" showErrorMessage="1" sqref="B57:D59"/>
    <dataValidation type="whole" operator="greaterThanOrEqual" allowBlank="1" showInputMessage="1" showErrorMessage="1" errorTitle="Błąd!" error="W tym polu można wpisać tylko liczbę całkowitą - większą lub równą &quot;0&quot;" sqref="E4:E18 G4:G18 E22:E42 G22:G42 E46:E54 G46:G54">
      <formula1>0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9" fitToWidth="0" fitToHeight="0" orientation="portrait" cellComments="asDisplayed" r:id="rId1"/>
  <headerFooter>
    <oddFooter>&amp;L&amp;9PROW 2014-2020_19.2/4z&amp;R&amp;9Strona &amp;P z &amp;N</oddFooter>
  </headerFooter>
  <rowBreaks count="1" manualBreakCount="1">
    <brk id="4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usz5"/>
  <dimension ref="A1:F52"/>
  <sheetViews>
    <sheetView showGridLines="0" view="pageBreakPreview" zoomScaleNormal="100" zoomScaleSheetLayoutView="100" zoomScalePageLayoutView="140" workbookViewId="0">
      <selection sqref="A1:D1"/>
    </sheetView>
  </sheetViews>
  <sheetFormatPr defaultColWidth="9.109375" defaultRowHeight="11.4"/>
  <cols>
    <col min="1" max="1" width="4.6640625" style="166" customWidth="1"/>
    <col min="2" max="2" width="86.5546875" style="166" customWidth="1"/>
    <col min="3" max="4" width="14.6640625" style="166" customWidth="1"/>
    <col min="5" max="5" width="6.6640625" style="166" customWidth="1"/>
    <col min="6" max="16384" width="9.109375" style="166"/>
  </cols>
  <sheetData>
    <row r="1" spans="1:6" s="45" customFormat="1" ht="24" customHeight="1">
      <c r="A1" s="461" t="s">
        <v>390</v>
      </c>
      <c r="B1" s="461"/>
      <c r="C1" s="461"/>
      <c r="D1" s="461"/>
      <c r="E1" s="17"/>
      <c r="F1" s="17"/>
    </row>
    <row r="2" spans="1:6" s="45" customFormat="1" ht="30" customHeight="1">
      <c r="A2" s="547" t="s">
        <v>77</v>
      </c>
      <c r="B2" s="547"/>
      <c r="C2" s="548" t="s">
        <v>36</v>
      </c>
      <c r="D2" s="548"/>
      <c r="E2" s="17"/>
      <c r="F2" s="17"/>
    </row>
    <row r="3" spans="1:6" s="45" customFormat="1" ht="24" customHeight="1">
      <c r="A3" s="265" t="s">
        <v>11</v>
      </c>
      <c r="B3" s="266" t="s">
        <v>12</v>
      </c>
      <c r="C3" s="265" t="s">
        <v>63</v>
      </c>
      <c r="D3" s="265" t="s">
        <v>145</v>
      </c>
      <c r="E3" s="17"/>
      <c r="F3" s="17"/>
    </row>
    <row r="4" spans="1:6" s="45" customFormat="1" ht="24" customHeight="1">
      <c r="A4" s="280" t="s">
        <v>8</v>
      </c>
      <c r="B4" s="549" t="s">
        <v>4</v>
      </c>
      <c r="C4" s="549"/>
      <c r="D4" s="550"/>
      <c r="E4" s="17"/>
      <c r="F4" s="17"/>
    </row>
    <row r="5" spans="1:6" s="45" customFormat="1" ht="36" customHeight="1">
      <c r="A5" s="267" t="s">
        <v>13</v>
      </c>
      <c r="B5" s="268" t="s">
        <v>392</v>
      </c>
      <c r="C5" s="269" t="s">
        <v>36</v>
      </c>
      <c r="D5" s="270" t="str">
        <f>IF(C5="ND",0,IF(C5="TAK","Wpisz liczbę załączników",""))</f>
        <v/>
      </c>
      <c r="E5" s="17"/>
      <c r="F5" s="17"/>
    </row>
    <row r="6" spans="1:6" s="45" customFormat="1" ht="24" customHeight="1">
      <c r="A6" s="39" t="s">
        <v>14</v>
      </c>
      <c r="B6" s="164" t="s">
        <v>393</v>
      </c>
      <c r="C6" s="165" t="s">
        <v>36</v>
      </c>
      <c r="D6" s="127" t="str">
        <f t="shared" ref="D6:D35" si="0">IF(C6="ND",0,IF(C6="TAK","Wpisz liczbę załączników",""))</f>
        <v/>
      </c>
      <c r="E6" s="17"/>
      <c r="F6" s="17"/>
    </row>
    <row r="7" spans="1:6" s="45" customFormat="1" ht="36" customHeight="1">
      <c r="A7" s="39" t="s">
        <v>15</v>
      </c>
      <c r="B7" s="142" t="s">
        <v>394</v>
      </c>
      <c r="C7" s="165" t="s">
        <v>36</v>
      </c>
      <c r="D7" s="127" t="str">
        <f t="shared" si="0"/>
        <v/>
      </c>
      <c r="E7" s="17"/>
      <c r="F7" s="17"/>
    </row>
    <row r="8" spans="1:6" s="45" customFormat="1" ht="36" customHeight="1">
      <c r="A8" s="39" t="s">
        <v>172</v>
      </c>
      <c r="B8" s="164" t="s">
        <v>397</v>
      </c>
      <c r="C8" s="165" t="s">
        <v>36</v>
      </c>
      <c r="D8" s="127" t="str">
        <f t="shared" si="0"/>
        <v/>
      </c>
      <c r="E8" s="17"/>
      <c r="F8" s="17"/>
    </row>
    <row r="9" spans="1:6" s="45" customFormat="1" ht="24" customHeight="1">
      <c r="A9" s="39" t="s">
        <v>173</v>
      </c>
      <c r="B9" s="202" t="s">
        <v>396</v>
      </c>
      <c r="C9" s="165" t="s">
        <v>36</v>
      </c>
      <c r="D9" s="127" t="str">
        <f t="shared" si="0"/>
        <v/>
      </c>
      <c r="E9" s="17"/>
      <c r="F9" s="17"/>
    </row>
    <row r="10" spans="1:6" s="45" customFormat="1" ht="24" customHeight="1">
      <c r="A10" s="39" t="s">
        <v>174</v>
      </c>
      <c r="B10" s="164" t="s">
        <v>398</v>
      </c>
      <c r="C10" s="165" t="s">
        <v>36</v>
      </c>
      <c r="D10" s="127" t="str">
        <f t="shared" si="0"/>
        <v/>
      </c>
      <c r="E10" s="17"/>
      <c r="F10" s="17"/>
    </row>
    <row r="11" spans="1:6" s="45" customFormat="1" ht="48" customHeight="1">
      <c r="A11" s="39" t="s">
        <v>175</v>
      </c>
      <c r="B11" s="164" t="s">
        <v>399</v>
      </c>
      <c r="C11" s="43" t="s">
        <v>36</v>
      </c>
      <c r="D11" s="127" t="str">
        <f t="shared" si="0"/>
        <v/>
      </c>
      <c r="E11" s="17"/>
      <c r="F11" s="17"/>
    </row>
    <row r="12" spans="1:6" s="45" customFormat="1" ht="48" customHeight="1">
      <c r="A12" s="39" t="s">
        <v>395</v>
      </c>
      <c r="B12" s="202" t="s">
        <v>400</v>
      </c>
      <c r="C12" s="43" t="s">
        <v>36</v>
      </c>
      <c r="D12" s="127" t="str">
        <f t="shared" ref="D12" si="1">IF(C12="ND",0,IF(C12="TAK","Wpisz liczbę załączników",""))</f>
        <v/>
      </c>
      <c r="E12" s="17"/>
      <c r="F12" s="17"/>
    </row>
    <row r="13" spans="1:6" s="45" customFormat="1" ht="36" customHeight="1">
      <c r="A13" s="39" t="s">
        <v>16</v>
      </c>
      <c r="B13" s="163" t="s">
        <v>401</v>
      </c>
      <c r="C13" s="43" t="s">
        <v>36</v>
      </c>
      <c r="D13" s="127" t="str">
        <f t="shared" si="0"/>
        <v/>
      </c>
      <c r="E13" s="17"/>
      <c r="F13" s="17"/>
    </row>
    <row r="14" spans="1:6" s="45" customFormat="1" ht="48" customHeight="1">
      <c r="A14" s="39" t="s">
        <v>17</v>
      </c>
      <c r="B14" s="164" t="s">
        <v>402</v>
      </c>
      <c r="C14" s="165" t="s">
        <v>36</v>
      </c>
      <c r="D14" s="127" t="str">
        <f t="shared" si="0"/>
        <v/>
      </c>
      <c r="E14" s="17"/>
      <c r="F14" s="17"/>
    </row>
    <row r="15" spans="1:6" s="45" customFormat="1" ht="36" customHeight="1">
      <c r="A15" s="39" t="s">
        <v>6</v>
      </c>
      <c r="B15" s="202" t="s">
        <v>404</v>
      </c>
      <c r="C15" s="165" t="s">
        <v>36</v>
      </c>
      <c r="D15" s="127" t="str">
        <f t="shared" ref="D15" si="2">IF(C15="ND",0,IF(C15="TAK","Wpisz liczbę załączników",""))</f>
        <v/>
      </c>
      <c r="E15" s="17"/>
      <c r="F15" s="17"/>
    </row>
    <row r="16" spans="1:6" s="45" customFormat="1" ht="60" customHeight="1">
      <c r="A16" s="39" t="s">
        <v>18</v>
      </c>
      <c r="B16" s="164" t="s">
        <v>405</v>
      </c>
      <c r="C16" s="165" t="s">
        <v>36</v>
      </c>
      <c r="D16" s="127" t="str">
        <f t="shared" si="0"/>
        <v/>
      </c>
      <c r="E16" s="17"/>
      <c r="F16" s="17"/>
    </row>
    <row r="17" spans="1:6" s="45" customFormat="1" ht="48" customHeight="1">
      <c r="A17" s="39" t="s">
        <v>19</v>
      </c>
      <c r="B17" s="164" t="s">
        <v>406</v>
      </c>
      <c r="C17" s="165" t="s">
        <v>36</v>
      </c>
      <c r="D17" s="127" t="str">
        <f t="shared" si="0"/>
        <v/>
      </c>
      <c r="E17" s="17"/>
      <c r="F17" s="17"/>
    </row>
    <row r="18" spans="1:6" s="45" customFormat="1" ht="24" customHeight="1">
      <c r="A18" s="39" t="s">
        <v>24</v>
      </c>
      <c r="B18" s="164" t="s">
        <v>407</v>
      </c>
      <c r="C18" s="165" t="s">
        <v>36</v>
      </c>
      <c r="D18" s="127" t="str">
        <f t="shared" si="0"/>
        <v/>
      </c>
      <c r="E18" s="17"/>
      <c r="F18" s="17"/>
    </row>
    <row r="19" spans="1:6" s="45" customFormat="1" ht="36" customHeight="1">
      <c r="A19" s="39" t="s">
        <v>21</v>
      </c>
      <c r="B19" s="164" t="s">
        <v>408</v>
      </c>
      <c r="C19" s="165" t="s">
        <v>36</v>
      </c>
      <c r="D19" s="127" t="str">
        <f t="shared" si="0"/>
        <v/>
      </c>
      <c r="E19" s="17"/>
      <c r="F19" s="17"/>
    </row>
    <row r="20" spans="1:6" s="45" customFormat="1" ht="36" customHeight="1">
      <c r="A20" s="39" t="s">
        <v>22</v>
      </c>
      <c r="B20" s="164" t="s">
        <v>409</v>
      </c>
      <c r="C20" s="165" t="s">
        <v>36</v>
      </c>
      <c r="D20" s="127" t="str">
        <f t="shared" si="0"/>
        <v/>
      </c>
      <c r="E20" s="17"/>
      <c r="F20" s="17"/>
    </row>
    <row r="21" spans="1:6" s="45" customFormat="1" ht="36" customHeight="1">
      <c r="A21" s="39" t="s">
        <v>23</v>
      </c>
      <c r="B21" s="164" t="s">
        <v>410</v>
      </c>
      <c r="C21" s="165" t="s">
        <v>36</v>
      </c>
      <c r="D21" s="127" t="str">
        <f t="shared" si="0"/>
        <v/>
      </c>
      <c r="E21" s="17"/>
      <c r="F21" s="17"/>
    </row>
    <row r="22" spans="1:6" s="45" customFormat="1" ht="108" customHeight="1">
      <c r="A22" s="39" t="s">
        <v>28</v>
      </c>
      <c r="B22" s="164" t="s">
        <v>433</v>
      </c>
      <c r="C22" s="165" t="s">
        <v>36</v>
      </c>
      <c r="D22" s="127" t="str">
        <f t="shared" si="0"/>
        <v/>
      </c>
      <c r="E22" s="17"/>
      <c r="F22" s="17"/>
    </row>
    <row r="23" spans="1:6" s="45" customFormat="1" ht="24" customHeight="1">
      <c r="A23" s="39" t="s">
        <v>64</v>
      </c>
      <c r="B23" s="164" t="s">
        <v>411</v>
      </c>
      <c r="C23" s="165" t="s">
        <v>36</v>
      </c>
      <c r="D23" s="127" t="str">
        <f t="shared" si="0"/>
        <v/>
      </c>
      <c r="E23" s="17"/>
      <c r="F23" s="17"/>
    </row>
    <row r="24" spans="1:6" s="45" customFormat="1" ht="36" customHeight="1">
      <c r="A24" s="39" t="s">
        <v>10</v>
      </c>
      <c r="B24" s="164" t="s">
        <v>412</v>
      </c>
      <c r="C24" s="165" t="s">
        <v>36</v>
      </c>
      <c r="D24" s="127" t="str">
        <f t="shared" si="0"/>
        <v/>
      </c>
      <c r="E24" s="17"/>
      <c r="F24" s="17"/>
    </row>
    <row r="25" spans="1:6" s="45" customFormat="1" ht="60" customHeight="1">
      <c r="A25" s="39" t="s">
        <v>44</v>
      </c>
      <c r="B25" s="164" t="s">
        <v>413</v>
      </c>
      <c r="C25" s="165" t="s">
        <v>36</v>
      </c>
      <c r="D25" s="127" t="str">
        <f t="shared" si="0"/>
        <v/>
      </c>
      <c r="E25" s="17"/>
      <c r="F25" s="17"/>
    </row>
    <row r="26" spans="1:6" s="45" customFormat="1" ht="36" customHeight="1">
      <c r="A26" s="39" t="s">
        <v>45</v>
      </c>
      <c r="B26" s="164" t="s">
        <v>414</v>
      </c>
      <c r="C26" s="165" t="s">
        <v>36</v>
      </c>
      <c r="D26" s="127" t="str">
        <f t="shared" si="0"/>
        <v/>
      </c>
      <c r="E26" s="17"/>
      <c r="F26" s="17"/>
    </row>
    <row r="27" spans="1:6" s="45" customFormat="1" ht="36" customHeight="1">
      <c r="A27" s="39" t="s">
        <v>46</v>
      </c>
      <c r="B27" s="164" t="s">
        <v>415</v>
      </c>
      <c r="C27" s="165" t="s">
        <v>36</v>
      </c>
      <c r="D27" s="127" t="str">
        <f t="shared" si="0"/>
        <v/>
      </c>
      <c r="E27" s="17"/>
      <c r="F27" s="17"/>
    </row>
    <row r="28" spans="1:6" s="45" customFormat="1" ht="36" customHeight="1">
      <c r="A28" s="39" t="s">
        <v>47</v>
      </c>
      <c r="B28" s="164" t="s">
        <v>416</v>
      </c>
      <c r="C28" s="165" t="s">
        <v>36</v>
      </c>
      <c r="D28" s="127" t="str">
        <f t="shared" si="0"/>
        <v/>
      </c>
      <c r="E28" s="17"/>
      <c r="F28" s="17"/>
    </row>
    <row r="29" spans="1:6" s="45" customFormat="1" ht="24" customHeight="1">
      <c r="A29" s="39" t="s">
        <v>48</v>
      </c>
      <c r="B29" s="164" t="s">
        <v>417</v>
      </c>
      <c r="C29" s="165" t="s">
        <v>36</v>
      </c>
      <c r="D29" s="127" t="str">
        <f t="shared" si="0"/>
        <v/>
      </c>
      <c r="E29" s="17"/>
      <c r="F29" s="17"/>
    </row>
    <row r="30" spans="1:6" s="45" customFormat="1" ht="36" customHeight="1">
      <c r="A30" s="39" t="s">
        <v>146</v>
      </c>
      <c r="B30" s="164" t="s">
        <v>418</v>
      </c>
      <c r="C30" s="165" t="s">
        <v>36</v>
      </c>
      <c r="D30" s="127" t="str">
        <f t="shared" si="0"/>
        <v/>
      </c>
      <c r="E30" s="17"/>
      <c r="F30" s="17"/>
    </row>
    <row r="31" spans="1:6" s="45" customFormat="1" ht="24" customHeight="1">
      <c r="A31" s="39" t="s">
        <v>147</v>
      </c>
      <c r="B31" s="164" t="s">
        <v>419</v>
      </c>
      <c r="C31" s="165" t="s">
        <v>36</v>
      </c>
      <c r="D31" s="127" t="str">
        <f t="shared" si="0"/>
        <v/>
      </c>
      <c r="E31" s="17"/>
      <c r="F31" s="17"/>
    </row>
    <row r="32" spans="1:6" s="45" customFormat="1" ht="24" customHeight="1">
      <c r="A32" s="39" t="s">
        <v>148</v>
      </c>
      <c r="B32" s="202" t="s">
        <v>420</v>
      </c>
      <c r="C32" s="165" t="s">
        <v>36</v>
      </c>
      <c r="D32" s="127" t="str">
        <f t="shared" ref="D32" si="3">IF(C32="ND",0,IF(C32="TAK","Wpisz liczbę załączników",""))</f>
        <v/>
      </c>
      <c r="E32" s="17"/>
      <c r="F32" s="17"/>
    </row>
    <row r="33" spans="1:6" s="45" customFormat="1" ht="36" customHeight="1">
      <c r="A33" s="39" t="s">
        <v>149</v>
      </c>
      <c r="B33" s="164" t="s">
        <v>423</v>
      </c>
      <c r="C33" s="165" t="s">
        <v>36</v>
      </c>
      <c r="D33" s="127" t="str">
        <f t="shared" si="0"/>
        <v/>
      </c>
      <c r="E33" s="17"/>
      <c r="F33" s="17"/>
    </row>
    <row r="34" spans="1:6" s="45" customFormat="1" ht="24" customHeight="1">
      <c r="A34" s="39" t="s">
        <v>403</v>
      </c>
      <c r="B34" s="202" t="s">
        <v>424</v>
      </c>
      <c r="C34" s="165" t="s">
        <v>36</v>
      </c>
      <c r="D34" s="127" t="str">
        <f t="shared" ref="D34" si="4">IF(C34="ND",0,IF(C34="TAK","Wpisz liczbę załączników",""))</f>
        <v/>
      </c>
      <c r="E34" s="17"/>
      <c r="F34" s="17"/>
    </row>
    <row r="35" spans="1:6" s="45" customFormat="1" ht="48" customHeight="1">
      <c r="A35" s="39" t="s">
        <v>421</v>
      </c>
      <c r="B35" s="142" t="s">
        <v>425</v>
      </c>
      <c r="C35" s="165" t="s">
        <v>36</v>
      </c>
      <c r="D35" s="127" t="str">
        <f t="shared" si="0"/>
        <v/>
      </c>
      <c r="E35" s="17"/>
      <c r="F35" s="17"/>
    </row>
    <row r="36" spans="1:6" s="45" customFormat="1" ht="24" customHeight="1">
      <c r="A36" s="39" t="s">
        <v>422</v>
      </c>
      <c r="B36" s="142" t="s">
        <v>432</v>
      </c>
      <c r="C36" s="165" t="s">
        <v>36</v>
      </c>
      <c r="D36" s="127" t="str">
        <f t="shared" ref="D36:D39" si="5">IF(C36="ND",0,IF(C36="TAK","Wpisz liczbę załączników",""))</f>
        <v/>
      </c>
      <c r="E36" s="17"/>
      <c r="F36" s="17"/>
    </row>
    <row r="37" spans="1:6" s="45" customFormat="1" ht="24" customHeight="1">
      <c r="A37" s="39" t="s">
        <v>426</v>
      </c>
      <c r="B37" s="142" t="s">
        <v>434</v>
      </c>
      <c r="C37" s="165" t="s">
        <v>36</v>
      </c>
      <c r="D37" s="127" t="str">
        <f t="shared" si="5"/>
        <v/>
      </c>
      <c r="E37" s="17"/>
      <c r="F37" s="17"/>
    </row>
    <row r="38" spans="1:6" s="45" customFormat="1" ht="24" customHeight="1">
      <c r="A38" s="39" t="s">
        <v>427</v>
      </c>
      <c r="B38" s="142" t="s">
        <v>435</v>
      </c>
      <c r="C38" s="165" t="s">
        <v>543</v>
      </c>
      <c r="D38" s="127">
        <f t="shared" si="5"/>
        <v>0</v>
      </c>
      <c r="E38" s="17"/>
      <c r="F38" s="17"/>
    </row>
    <row r="39" spans="1:6" s="45" customFormat="1" ht="24" customHeight="1">
      <c r="A39" s="39" t="s">
        <v>428</v>
      </c>
      <c r="B39" s="142" t="s">
        <v>436</v>
      </c>
      <c r="C39" s="165" t="s">
        <v>36</v>
      </c>
      <c r="D39" s="127" t="str">
        <f t="shared" si="5"/>
        <v/>
      </c>
      <c r="E39" s="17"/>
      <c r="F39" s="17"/>
    </row>
    <row r="40" spans="1:6" s="45" customFormat="1" ht="36" customHeight="1">
      <c r="A40" s="39" t="s">
        <v>429</v>
      </c>
      <c r="B40" s="164" t="s">
        <v>150</v>
      </c>
      <c r="C40" s="551" t="str">
        <f>IF(B41&gt;"","TAK","(wybierz z listy)")</f>
        <v>(wybierz z listy)</v>
      </c>
      <c r="D40" s="551"/>
      <c r="E40" s="17"/>
      <c r="F40" s="17"/>
    </row>
    <row r="41" spans="1:6" s="45" customFormat="1" ht="24" customHeight="1">
      <c r="A41" s="42" t="s">
        <v>430</v>
      </c>
      <c r="B41" s="44"/>
      <c r="C41" s="129" t="str">
        <f>IF(B41&gt;"","TAK","")</f>
        <v/>
      </c>
      <c r="D41" s="128" t="str">
        <f>IF(B41&gt;"","Wpisz liczbę załączników","")</f>
        <v/>
      </c>
      <c r="E41" s="17"/>
      <c r="F41" s="17"/>
    </row>
    <row r="42" spans="1:6" s="45" customFormat="1" ht="24" customHeight="1">
      <c r="A42" s="273" t="s">
        <v>431</v>
      </c>
      <c r="B42" s="274"/>
      <c r="C42" s="275" t="str">
        <f>IF(B42&gt;"","TAK","")</f>
        <v/>
      </c>
      <c r="D42" s="276" t="str">
        <f>IF(B42&gt;"","Wpisz liczbę załączników","")</f>
        <v/>
      </c>
    </row>
    <row r="43" spans="1:6" s="45" customFormat="1" ht="24" customHeight="1">
      <c r="A43" s="281" t="s">
        <v>0</v>
      </c>
      <c r="B43" s="542" t="s">
        <v>9</v>
      </c>
      <c r="C43" s="542"/>
      <c r="D43" s="543"/>
      <c r="E43" s="17"/>
      <c r="F43" s="97" t="s">
        <v>70</v>
      </c>
    </row>
    <row r="44" spans="1:6" s="45" customFormat="1" ht="46.5" customHeight="1">
      <c r="A44" s="277" t="s">
        <v>13</v>
      </c>
      <c r="B44" s="278" t="s">
        <v>545</v>
      </c>
      <c r="C44" s="269" t="s">
        <v>36</v>
      </c>
      <c r="D44" s="279" t="str">
        <f>IF(C44="ND",0,IF(C44="TAK","Wpisz liczbę załączników",""))</f>
        <v/>
      </c>
      <c r="E44" s="17"/>
      <c r="F44" s="94" t="s">
        <v>71</v>
      </c>
    </row>
    <row r="45" spans="1:6" s="45" customFormat="1" ht="24" customHeight="1">
      <c r="A45" s="42" t="s">
        <v>14</v>
      </c>
      <c r="B45" s="44"/>
      <c r="C45" s="129" t="str">
        <f>IF(B45&gt;"","TAK","")</f>
        <v/>
      </c>
      <c r="D45" s="128" t="str">
        <f>IF(B45&gt;"","Wpisz liczbę załączników","")</f>
        <v/>
      </c>
      <c r="E45" s="17"/>
      <c r="F45" s="17"/>
    </row>
    <row r="46" spans="1:6" s="45" customFormat="1" ht="24" customHeight="1">
      <c r="A46" s="42" t="s">
        <v>20</v>
      </c>
      <c r="B46" s="44"/>
      <c r="C46" s="129" t="str">
        <f>IF(B46&gt;"","TAK","")</f>
        <v/>
      </c>
      <c r="D46" s="128" t="str">
        <f>IF(B46&gt;"","Wpisz liczbę załączników","")</f>
        <v/>
      </c>
    </row>
    <row r="47" spans="1:6" s="45" customFormat="1" ht="24" customHeight="1">
      <c r="A47" s="552" t="s">
        <v>1</v>
      </c>
      <c r="B47" s="553"/>
      <c r="C47" s="554"/>
      <c r="D47" s="130">
        <f ca="1">SUM(D5:OFFSET(VII_Razem_liczba_zal,-1,1))</f>
        <v>0</v>
      </c>
      <c r="E47" s="17"/>
      <c r="F47" s="97" t="s">
        <v>70</v>
      </c>
    </row>
    <row r="48" spans="1:6" s="45" customFormat="1" ht="44.25" customHeight="1">
      <c r="A48" s="544" t="s">
        <v>391</v>
      </c>
      <c r="B48" s="545"/>
      <c r="C48" s="545"/>
      <c r="D48" s="546"/>
      <c r="E48" s="17"/>
      <c r="F48" s="134" t="s">
        <v>71</v>
      </c>
    </row>
    <row r="49" spans="1:6">
      <c r="A49" s="1"/>
      <c r="B49" s="1"/>
      <c r="C49" s="1"/>
      <c r="D49" s="1"/>
      <c r="E49" s="1"/>
      <c r="F49" s="1"/>
    </row>
    <row r="50" spans="1:6">
      <c r="A50" s="1"/>
      <c r="B50" s="1"/>
      <c r="C50" s="1"/>
      <c r="D50" s="1"/>
      <c r="E50" s="1"/>
      <c r="F50" s="1"/>
    </row>
    <row r="51" spans="1:6">
      <c r="A51" s="1"/>
      <c r="B51" s="1"/>
      <c r="C51" s="1"/>
      <c r="D51" s="1"/>
      <c r="E51" s="1"/>
      <c r="F51" s="1"/>
    </row>
    <row r="52" spans="1:6">
      <c r="A52" s="1"/>
      <c r="B52" s="1"/>
      <c r="C52" s="1"/>
      <c r="D52" s="1"/>
      <c r="E52" s="1"/>
      <c r="F52" s="1"/>
    </row>
  </sheetData>
  <sheetProtection algorithmName="SHA-512" hashValue="vIKH0qNX5UzF2fFW/eRcAHFv6E91MgJeZax9YkkjuORBzoBpJWYvf+PQ/4+6WxRKGyiWymVKzd7sYfq5hptyGA==" saltValue="4pGC4XwNqtSceJq/dogijg==" spinCount="100000" sheet="1" objects="1" scenarios="1" formatCells="0" formatRows="0" insertRows="0" deleteRows="0" sort="0" autoFilter="0" pivotTables="0"/>
  <protectedRanges>
    <protectedRange password="8511" sqref="B2 B1:D1" name="Zakres1_6_4"/>
    <protectedRange password="8511" sqref="D47 D43 D40 A45:A47 A6:B42" name="Zakres1_1_2_2_2"/>
    <protectedRange password="8511" sqref="B45:B47" name="Zakres1_1_2_2_1_2"/>
    <protectedRange password="8511" sqref="D2" name="Zakres1_1_2"/>
    <protectedRange password="8511" sqref="B48" name="Zakres1_2_1_1_3_2"/>
    <protectedRange password="8511" sqref="D5:D39" name="Zakres1_1_2_2_1"/>
    <protectedRange password="8511" sqref="D41" name="Zakres1_1_2_2_1_1"/>
    <protectedRange password="8511" sqref="D42" name="Zakres1_1_2_2_1_1_1"/>
    <protectedRange password="8511" sqref="D44:D46" name="Zakres1_1_2_2_1_1_4"/>
    <protectedRange password="8511" sqref="B44" name="Zakres1_1_2_2_1_2_5"/>
  </protectedRanges>
  <mergeCells count="8">
    <mergeCell ref="B43:D43"/>
    <mergeCell ref="A48:D48"/>
    <mergeCell ref="A1:D1"/>
    <mergeCell ref="A2:B2"/>
    <mergeCell ref="C2:D2"/>
    <mergeCell ref="B4:D4"/>
    <mergeCell ref="C40:D40"/>
    <mergeCell ref="A47:C47"/>
  </mergeCells>
  <dataValidations xWindow="810" yWindow="597" count="8">
    <dataValidation type="whole" operator="greaterThanOrEqual" allowBlank="1" showInputMessage="1" showErrorMessage="1" sqref="D47">
      <formula1>0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F48 F44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F47 F43"/>
    <dataValidation type="whole" operator="greaterThanOrEqual" allowBlank="1" showInputMessage="1" showErrorMessage="1" errorTitle="Błąd!" error="W tym polu można wpisać tylko liczbę całkowitą - większą lub równą &quot;0&quot;" sqref="D44:D46 D41:D42 D5:D39">
      <formula1>0</formula1>
    </dataValidation>
    <dataValidation type="list" allowBlank="1" showInputMessage="1" showErrorMessage="1" errorTitle="Błąd!" error="W tym polu dopuszczalne są tylko wartości z listy wyboru: &quot;TAK&quot; albo &quot;ND&quot;" sqref="C44 C6:C39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D&quot;" sqref="C40:D40">
      <formula1>"(wybierz z listy),TAK,ND"</formula1>
    </dataValidation>
    <dataValidation type="list" allowBlank="1" showInputMessage="1" showErrorMessage="1" errorTitle="Błąd!" error="W tym polu dopuszczalna jest tylko wartość z listy wyboru: &quot;TAK&quot; albo &quot;NIE&quot;" sqref="C2:D2">
      <formula1>"(wybierz z listy),TAK,NIE"</formula1>
    </dataValidation>
    <dataValidation type="list" allowBlank="1" showInputMessage="1" showErrorMessage="1" errorTitle="Błąd!" error="W tym polu dopuszczalne są tylko wartości z listy wyboru: &quot;TAK&quot; albo &quot;ND&quot;" sqref="C5">
      <formula1>"(wybierz z listy),TAK,ND"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81" orientation="portrait" cellComments="asDisplayed" r:id="rId1"/>
  <headerFooter>
    <oddFooter>&amp;L&amp;9PROW 2014-2020_19.2/4z&amp;R&amp;9Strona &amp;P z &amp;N</oddFooter>
  </headerFooter>
  <rowBreaks count="1" manualBreakCount="1">
    <brk id="24" max="3" man="1"/>
  </rowBreaks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"/>
  <sheetViews>
    <sheetView showGridLines="0" view="pageBreakPreview" topLeftCell="A19" zoomScale="115" zoomScaleNormal="100" zoomScaleSheetLayoutView="115" zoomScalePageLayoutView="90" workbookViewId="0">
      <selection sqref="A1:D1"/>
    </sheetView>
  </sheetViews>
  <sheetFormatPr defaultColWidth="9.109375" defaultRowHeight="13.2"/>
  <cols>
    <col min="1" max="1" width="2.109375" style="46" customWidth="1"/>
    <col min="2" max="2" width="50.6640625" style="46" customWidth="1"/>
    <col min="3" max="3" width="5.33203125" style="46" customWidth="1"/>
    <col min="4" max="4" width="50.6640625" style="46" customWidth="1"/>
    <col min="5" max="16384" width="9.109375" style="46"/>
  </cols>
  <sheetData>
    <row r="1" spans="1:26" ht="24" customHeight="1">
      <c r="A1" s="560" t="s">
        <v>437</v>
      </c>
      <c r="B1" s="560"/>
      <c r="C1" s="560"/>
      <c r="D1" s="560"/>
    </row>
    <row r="2" spans="1:26" s="282" customFormat="1" ht="24" customHeight="1">
      <c r="A2" s="208" t="s">
        <v>13</v>
      </c>
      <c r="B2" s="561" t="s">
        <v>43</v>
      </c>
      <c r="C2" s="562"/>
      <c r="D2" s="562"/>
    </row>
    <row r="3" spans="1:26" s="284" customFormat="1" ht="24.75" customHeight="1">
      <c r="A3" s="283" t="s">
        <v>2</v>
      </c>
      <c r="B3" s="557" t="s">
        <v>438</v>
      </c>
      <c r="C3" s="557"/>
      <c r="D3" s="557"/>
    </row>
    <row r="4" spans="1:26" s="284" customFormat="1" ht="11.25" customHeight="1">
      <c r="A4" s="160" t="s">
        <v>3</v>
      </c>
      <c r="B4" s="557" t="s">
        <v>439</v>
      </c>
      <c r="C4" s="557"/>
      <c r="D4" s="557"/>
    </row>
    <row r="5" spans="1:26" s="284" customFormat="1" ht="46.5" customHeight="1">
      <c r="A5" s="160" t="s">
        <v>29</v>
      </c>
      <c r="B5" s="557" t="s">
        <v>440</v>
      </c>
      <c r="C5" s="557"/>
      <c r="D5" s="557"/>
    </row>
    <row r="6" spans="1:26" s="284" customFormat="1" ht="23.25" customHeight="1">
      <c r="A6" s="160" t="s">
        <v>30</v>
      </c>
      <c r="B6" s="557" t="s">
        <v>441</v>
      </c>
      <c r="C6" s="557"/>
      <c r="D6" s="557"/>
      <c r="S6" s="556"/>
      <c r="T6" s="556"/>
      <c r="U6" s="556"/>
      <c r="V6" s="556"/>
      <c r="W6" s="556"/>
      <c r="X6" s="556"/>
      <c r="Y6" s="556"/>
      <c r="Z6" s="556"/>
    </row>
    <row r="7" spans="1:26" s="284" customFormat="1" ht="36" customHeight="1">
      <c r="A7" s="160" t="s">
        <v>152</v>
      </c>
      <c r="B7" s="557" t="s">
        <v>442</v>
      </c>
      <c r="C7" s="557"/>
      <c r="D7" s="557"/>
    </row>
    <row r="8" spans="1:26" s="284" customFormat="1" ht="24" customHeight="1">
      <c r="A8" s="208" t="s">
        <v>14</v>
      </c>
      <c r="B8" s="558" t="s">
        <v>443</v>
      </c>
      <c r="C8" s="558"/>
      <c r="D8" s="558"/>
    </row>
    <row r="9" spans="1:26" s="284" customFormat="1" ht="23.25" customHeight="1">
      <c r="A9" s="206" t="s">
        <v>2</v>
      </c>
      <c r="B9" s="557" t="s">
        <v>444</v>
      </c>
      <c r="C9" s="557"/>
      <c r="D9" s="557"/>
    </row>
    <row r="10" spans="1:26" s="284" customFormat="1" ht="39" customHeight="1">
      <c r="A10" s="206" t="s">
        <v>3</v>
      </c>
      <c r="B10" s="557" t="s">
        <v>445</v>
      </c>
      <c r="C10" s="559"/>
      <c r="D10" s="559"/>
    </row>
    <row r="11" spans="1:26" ht="90" customHeight="1">
      <c r="A11" s="174"/>
      <c r="B11" s="285"/>
      <c r="C11" s="174"/>
      <c r="D11" s="183"/>
    </row>
    <row r="12" spans="1:26" s="52" customFormat="1" ht="18" customHeight="1">
      <c r="B12" s="204" t="s">
        <v>446</v>
      </c>
      <c r="C12" s="48"/>
      <c r="D12" s="204" t="s">
        <v>447</v>
      </c>
    </row>
    <row r="13" spans="1:26" ht="12" customHeight="1">
      <c r="A13" s="286">
        <v>4</v>
      </c>
      <c r="B13" s="287" t="s">
        <v>448</v>
      </c>
      <c r="C13" s="288"/>
      <c r="D13" s="288"/>
    </row>
    <row r="14" spans="1:26" ht="21.9" customHeight="1">
      <c r="A14" s="286">
        <v>5</v>
      </c>
      <c r="B14" s="555" t="s">
        <v>449</v>
      </c>
      <c r="C14" s="559"/>
      <c r="D14" s="559"/>
    </row>
    <row r="15" spans="1:26" ht="32.25" customHeight="1">
      <c r="A15" s="286">
        <v>6</v>
      </c>
      <c r="B15" s="555" t="s">
        <v>450</v>
      </c>
      <c r="C15" s="559"/>
      <c r="D15" s="559"/>
    </row>
    <row r="16" spans="1:26" ht="24" customHeight="1">
      <c r="A16" s="560" t="s">
        <v>451</v>
      </c>
      <c r="B16" s="560"/>
      <c r="C16" s="560"/>
      <c r="D16" s="560"/>
    </row>
    <row r="17" spans="1:5" ht="47.25" customHeight="1">
      <c r="A17" s="416" t="s">
        <v>452</v>
      </c>
      <c r="B17" s="416"/>
      <c r="C17" s="416"/>
      <c r="D17" s="416"/>
    </row>
    <row r="18" spans="1:5" ht="90" customHeight="1">
      <c r="A18" s="174"/>
      <c r="B18" s="285"/>
      <c r="C18" s="174"/>
      <c r="D18" s="183"/>
    </row>
    <row r="19" spans="1:5" s="52" customFormat="1" ht="27" customHeight="1">
      <c r="B19" s="204" t="s">
        <v>446</v>
      </c>
      <c r="C19" s="48"/>
      <c r="D19" s="204" t="s">
        <v>453</v>
      </c>
    </row>
    <row r="20" spans="1:5" ht="30" customHeight="1">
      <c r="A20" s="286">
        <v>7</v>
      </c>
      <c r="B20" s="555" t="s">
        <v>454</v>
      </c>
      <c r="C20" s="555"/>
      <c r="D20" s="555"/>
    </row>
    <row r="21" spans="1:5" ht="39.9" customHeight="1">
      <c r="A21" s="286">
        <v>8</v>
      </c>
      <c r="B21" s="555" t="s">
        <v>455</v>
      </c>
      <c r="C21" s="555"/>
      <c r="D21" s="555"/>
      <c r="E21" s="194"/>
    </row>
    <row r="22" spans="1:5" ht="23.25" customHeight="1">
      <c r="A22" s="286">
        <v>9</v>
      </c>
      <c r="B22" s="555" t="s">
        <v>456</v>
      </c>
      <c r="C22" s="555"/>
      <c r="D22" s="555"/>
      <c r="E22" s="194"/>
    </row>
  </sheetData>
  <sheetProtection algorithmName="SHA-512" hashValue="t8mMx7ZNJ3OpfYZs/t+NBiYiqZZKPavnjNJ2TR8JMwQGjLsmp0PUed0eOhU7uTuBMPUrQHC5MM/uii4sJ6FMLg==" saltValue="rvskDkXA3CWpgx1dM0vkcg==" spinCount="100000" sheet="1" objects="1" scenarios="1" formatCells="0"/>
  <mergeCells count="18">
    <mergeCell ref="A1:D1"/>
    <mergeCell ref="B2:D2"/>
    <mergeCell ref="B3:D3"/>
    <mergeCell ref="B4:D4"/>
    <mergeCell ref="B5:D5"/>
    <mergeCell ref="B22:D22"/>
    <mergeCell ref="S6:Z6"/>
    <mergeCell ref="B7:D7"/>
    <mergeCell ref="B8:D8"/>
    <mergeCell ref="B9:D9"/>
    <mergeCell ref="B10:D10"/>
    <mergeCell ref="B14:D14"/>
    <mergeCell ref="B6:D6"/>
    <mergeCell ref="B15:D15"/>
    <mergeCell ref="A16:D16"/>
    <mergeCell ref="A17:D17"/>
    <mergeCell ref="B20:D20"/>
    <mergeCell ref="B21:D21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3" orientation="portrait" r:id="rId1"/>
  <headerFooter alignWithMargins="0">
    <oddFooter xml:space="preserve">&amp;L&amp;8PROW 2014-2020_19.2/4z&amp;R&amp;8Strona &amp;P z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tabSelected="1" view="pageBreakPreview" topLeftCell="A16" zoomScale="115" zoomScaleNormal="115" zoomScaleSheetLayoutView="115" zoomScalePageLayoutView="145" workbookViewId="0">
      <selection activeCell="B29" sqref="B29:G29"/>
    </sheetView>
  </sheetViews>
  <sheetFormatPr defaultColWidth="9.109375" defaultRowHeight="13.2"/>
  <cols>
    <col min="1" max="2" width="3.6640625" style="174" customWidth="1"/>
    <col min="3" max="3" width="27.6640625" style="46" customWidth="1"/>
    <col min="4" max="4" width="20.6640625" style="46" customWidth="1"/>
    <col min="5" max="5" width="30.6640625" style="46" customWidth="1"/>
    <col min="6" max="6" width="14.6640625" style="46" customWidth="1"/>
    <col min="7" max="7" width="2.33203125" style="46" customWidth="1"/>
    <col min="8" max="8" width="6.6640625" style="46" customWidth="1"/>
    <col min="9" max="16384" width="9.109375" style="46"/>
  </cols>
  <sheetData>
    <row r="1" spans="1:7">
      <c r="F1" s="574" t="s">
        <v>228</v>
      </c>
      <c r="G1" s="575"/>
    </row>
    <row r="2" spans="1:7" s="51" customFormat="1" ht="30" customHeight="1">
      <c r="A2" s="461" t="s">
        <v>457</v>
      </c>
      <c r="B2" s="578"/>
      <c r="C2" s="578"/>
      <c r="D2" s="578"/>
      <c r="E2" s="578"/>
      <c r="F2" s="578"/>
      <c r="G2" s="578"/>
    </row>
    <row r="3" spans="1:7" s="51" customFormat="1" ht="48.75" customHeight="1">
      <c r="A3" s="416" t="s">
        <v>461</v>
      </c>
      <c r="B3" s="416"/>
      <c r="C3" s="416"/>
      <c r="D3" s="416"/>
      <c r="E3" s="416"/>
      <c r="F3" s="416"/>
      <c r="G3" s="416"/>
    </row>
    <row r="4" spans="1:7" s="51" customFormat="1" ht="30" customHeight="1">
      <c r="A4" s="48"/>
      <c r="B4" s="381" t="s">
        <v>460</v>
      </c>
      <c r="C4" s="381"/>
      <c r="D4" s="579">
        <f>I_IV!A30</f>
        <v>0</v>
      </c>
      <c r="E4" s="580"/>
      <c r="F4" s="193"/>
      <c r="G4" s="206"/>
    </row>
    <row r="5" spans="1:7" s="51" customFormat="1" ht="12" customHeight="1">
      <c r="A5" s="48"/>
      <c r="B5" s="271"/>
      <c r="C5" s="271"/>
      <c r="D5" s="271"/>
      <c r="E5" s="271"/>
      <c r="F5" s="271"/>
      <c r="G5" s="206"/>
    </row>
    <row r="6" spans="1:7" s="51" customFormat="1" ht="20.100000000000001" customHeight="1">
      <c r="A6" s="48"/>
      <c r="B6" s="583" t="s">
        <v>153</v>
      </c>
      <c r="C6" s="583"/>
      <c r="D6" s="584"/>
      <c r="E6" s="585"/>
      <c r="F6" s="291"/>
      <c r="G6" s="206"/>
    </row>
    <row r="7" spans="1:7" s="51" customFormat="1" ht="9.9" customHeight="1">
      <c r="A7" s="48"/>
      <c r="B7" s="133"/>
      <c r="C7" s="133"/>
      <c r="D7" s="586"/>
      <c r="E7" s="587"/>
      <c r="F7" s="291"/>
      <c r="G7" s="206"/>
    </row>
    <row r="8" spans="1:7" s="51" customFormat="1" ht="12" customHeight="1">
      <c r="A8" s="48"/>
      <c r="B8" s="271"/>
      <c r="C8" s="271"/>
      <c r="D8" s="271"/>
      <c r="E8" s="271"/>
      <c r="F8" s="271"/>
      <c r="G8" s="206"/>
    </row>
    <row r="9" spans="1:7" s="51" customFormat="1" ht="30" customHeight="1">
      <c r="A9" s="47"/>
      <c r="B9" s="583" t="s">
        <v>459</v>
      </c>
      <c r="C9" s="583"/>
      <c r="D9" s="581" t="str">
        <f>I_IV!P79</f>
        <v>- 6935 - UM/</v>
      </c>
      <c r="E9" s="582"/>
      <c r="F9" s="292"/>
      <c r="G9" s="217"/>
    </row>
    <row r="10" spans="1:7" s="51" customFormat="1" ht="36" customHeight="1">
      <c r="A10" s="208" t="s">
        <v>154</v>
      </c>
      <c r="B10" s="208"/>
      <c r="C10" s="195"/>
      <c r="D10" s="207"/>
      <c r="E10" s="207"/>
      <c r="F10" s="207"/>
      <c r="G10" s="207"/>
    </row>
    <row r="11" spans="1:7" s="51" customFormat="1" ht="12" customHeight="1">
      <c r="A11" s="289" t="s">
        <v>237</v>
      </c>
      <c r="B11" s="588" t="s">
        <v>462</v>
      </c>
      <c r="C11" s="588"/>
      <c r="D11" s="588"/>
      <c r="E11" s="588"/>
      <c r="F11" s="588"/>
      <c r="G11" s="207"/>
    </row>
    <row r="12" spans="1:7" s="51" customFormat="1" ht="18" customHeight="1">
      <c r="A12" s="293"/>
      <c r="B12" s="588"/>
      <c r="C12" s="588"/>
      <c r="D12" s="588"/>
      <c r="E12" s="588"/>
      <c r="F12" s="588"/>
      <c r="G12" s="207"/>
    </row>
    <row r="13" spans="1:7" s="51" customFormat="1" ht="31.5" customHeight="1">
      <c r="A13" s="208"/>
      <c r="B13" s="588"/>
      <c r="C13" s="588"/>
      <c r="D13" s="588"/>
      <c r="E13" s="588"/>
      <c r="F13" s="588"/>
      <c r="G13" s="207"/>
    </row>
    <row r="14" spans="1:7" s="51" customFormat="1" ht="18" customHeight="1">
      <c r="A14" s="208"/>
      <c r="B14" s="208"/>
      <c r="C14" s="195"/>
      <c r="D14" s="207"/>
      <c r="E14" s="207"/>
      <c r="F14" s="207"/>
      <c r="G14" s="207"/>
    </row>
    <row r="15" spans="1:7" s="51" customFormat="1" ht="36" customHeight="1">
      <c r="A15" s="208"/>
      <c r="B15" s="120" t="s">
        <v>11</v>
      </c>
      <c r="C15" s="576" t="s">
        <v>467</v>
      </c>
      <c r="D15" s="577"/>
      <c r="E15" s="576" t="s">
        <v>468</v>
      </c>
      <c r="F15" s="577"/>
      <c r="G15" s="207"/>
    </row>
    <row r="16" spans="1:7" s="51" customFormat="1" ht="18" customHeight="1">
      <c r="A16" s="208"/>
      <c r="B16" s="234">
        <v>1</v>
      </c>
      <c r="C16" s="568"/>
      <c r="D16" s="569"/>
      <c r="E16" s="568"/>
      <c r="F16" s="569"/>
      <c r="G16" s="207"/>
    </row>
    <row r="17" spans="1:9" s="51" customFormat="1" ht="18" customHeight="1">
      <c r="A17" s="208"/>
      <c r="B17" s="234">
        <v>2</v>
      </c>
      <c r="C17" s="568"/>
      <c r="D17" s="569"/>
      <c r="E17" s="568"/>
      <c r="F17" s="569"/>
      <c r="G17" s="207"/>
    </row>
    <row r="18" spans="1:9" s="51" customFormat="1" ht="18" customHeight="1">
      <c r="A18" s="208"/>
      <c r="B18" s="234">
        <v>3</v>
      </c>
      <c r="C18" s="568"/>
      <c r="D18" s="569"/>
      <c r="E18" s="568"/>
      <c r="F18" s="569"/>
      <c r="G18" s="207"/>
    </row>
    <row r="19" spans="1:9" s="51" customFormat="1" ht="18" customHeight="1">
      <c r="A19" s="208"/>
      <c r="B19" s="234">
        <v>4</v>
      </c>
      <c r="C19" s="568"/>
      <c r="D19" s="569"/>
      <c r="E19" s="568"/>
      <c r="F19" s="569"/>
      <c r="G19" s="207"/>
    </row>
    <row r="20" spans="1:9" s="51" customFormat="1" ht="18" customHeight="1">
      <c r="A20" s="208"/>
      <c r="B20" s="234">
        <v>5</v>
      </c>
      <c r="C20" s="568"/>
      <c r="D20" s="569"/>
      <c r="E20" s="568"/>
      <c r="F20" s="569"/>
      <c r="G20" s="207"/>
    </row>
    <row r="21" spans="1:9" s="137" customFormat="1" ht="18" customHeight="1">
      <c r="A21" s="138"/>
      <c r="B21" s="234" t="s">
        <v>57</v>
      </c>
      <c r="C21" s="568"/>
      <c r="D21" s="569"/>
      <c r="E21" s="568"/>
      <c r="F21" s="569"/>
      <c r="G21" s="136"/>
    </row>
    <row r="22" spans="1:9" s="51" customFormat="1" ht="18" customHeight="1">
      <c r="A22" s="208"/>
      <c r="B22" s="132"/>
      <c r="C22" s="215"/>
      <c r="D22" s="215"/>
      <c r="E22" s="215"/>
      <c r="F22" s="215"/>
      <c r="G22" s="207"/>
      <c r="I22" s="97" t="s">
        <v>70</v>
      </c>
    </row>
    <row r="23" spans="1:9" s="51" customFormat="1" ht="12" customHeight="1">
      <c r="A23" s="289" t="s">
        <v>463</v>
      </c>
      <c r="B23" s="563" t="s">
        <v>464</v>
      </c>
      <c r="C23" s="563"/>
      <c r="D23" s="563"/>
      <c r="E23" s="563"/>
      <c r="F23" s="563"/>
      <c r="G23" s="207"/>
      <c r="I23" s="134" t="s">
        <v>71</v>
      </c>
    </row>
    <row r="24" spans="1:9" s="51" customFormat="1" ht="18" customHeight="1">
      <c r="A24" s="293"/>
      <c r="B24" s="563"/>
      <c r="C24" s="563"/>
      <c r="D24" s="563"/>
      <c r="E24" s="563"/>
      <c r="F24" s="563"/>
      <c r="G24" s="207"/>
    </row>
    <row r="25" spans="1:9" s="51" customFormat="1" ht="3" customHeight="1">
      <c r="A25" s="208"/>
      <c r="B25" s="563"/>
      <c r="C25" s="563"/>
      <c r="D25" s="563"/>
      <c r="E25" s="563"/>
      <c r="F25" s="563"/>
      <c r="G25" s="207"/>
    </row>
    <row r="26" spans="1:9" s="51" customFormat="1" ht="18" customHeight="1">
      <c r="A26" s="50"/>
      <c r="B26" s="50"/>
      <c r="C26" s="207"/>
      <c r="D26" s="207"/>
      <c r="E26" s="207"/>
      <c r="F26" s="207"/>
      <c r="G26" s="207"/>
      <c r="I26" s="134"/>
    </row>
    <row r="27" spans="1:9" s="51" customFormat="1" ht="99.9" customHeight="1">
      <c r="A27" s="50"/>
      <c r="B27" s="565"/>
      <c r="C27" s="566"/>
      <c r="D27" s="567"/>
      <c r="E27" s="570"/>
      <c r="F27" s="571"/>
    </row>
    <row r="28" spans="1:9" s="52" customFormat="1" ht="30" customHeight="1">
      <c r="A28" s="49"/>
      <c r="B28" s="573" t="s">
        <v>78</v>
      </c>
      <c r="C28" s="573"/>
      <c r="D28" s="573"/>
      <c r="E28" s="572" t="s">
        <v>447</v>
      </c>
      <c r="F28" s="572"/>
    </row>
    <row r="29" spans="1:9" ht="18" customHeight="1">
      <c r="A29" s="290" t="s">
        <v>465</v>
      </c>
      <c r="B29" s="564" t="s">
        <v>466</v>
      </c>
      <c r="C29" s="564"/>
      <c r="D29" s="564"/>
      <c r="E29" s="564"/>
      <c r="F29" s="564"/>
      <c r="G29" s="564"/>
    </row>
  </sheetData>
  <sheetProtection algorithmName="SHA-512" hashValue="wVtrDpAiwTpFfE5SxKb2QFrXBg1YgVIJPeJtL3x8aRR51KsDgrhzeLJsZnmbJLM80q8CEA4Z7YWXie0smPYa4Q==" saltValue="3CgfbTPA2JIrkL1/h8cPAw==" spinCount="100000" sheet="1" objects="1" scenarios="1" formatCells="0" formatRows="0" insertRows="0" deleteRows="0"/>
  <mergeCells count="30">
    <mergeCell ref="C16:D16"/>
    <mergeCell ref="E16:F16"/>
    <mergeCell ref="C17:D17"/>
    <mergeCell ref="E17:F17"/>
    <mergeCell ref="C21:D21"/>
    <mergeCell ref="E21:F21"/>
    <mergeCell ref="F1:G1"/>
    <mergeCell ref="A3:G3"/>
    <mergeCell ref="C15:D15"/>
    <mergeCell ref="E15:F15"/>
    <mergeCell ref="A2:G2"/>
    <mergeCell ref="D4:E4"/>
    <mergeCell ref="D9:E9"/>
    <mergeCell ref="B4:C4"/>
    <mergeCell ref="B6:C6"/>
    <mergeCell ref="B9:C9"/>
    <mergeCell ref="D6:E7"/>
    <mergeCell ref="B11:F13"/>
    <mergeCell ref="B23:F25"/>
    <mergeCell ref="B29:G29"/>
    <mergeCell ref="B27:D27"/>
    <mergeCell ref="C18:D18"/>
    <mergeCell ref="E18:F18"/>
    <mergeCell ref="C19:D19"/>
    <mergeCell ref="E19:F19"/>
    <mergeCell ref="C20:D20"/>
    <mergeCell ref="E20:F20"/>
    <mergeCell ref="E27:F27"/>
    <mergeCell ref="E28:F28"/>
    <mergeCell ref="B28:D28"/>
  </mergeCells>
  <dataValidations count="4"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I22"/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3"/>
    <dataValidation allowBlank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I26"/>
    <dataValidation type="list" allowBlank="1" showDropDown="1" showInputMessage="1" showErrorMessage="1" errorTitle="Błąd!" error="W tym polu można wpisać tylko wartość &quot;X&quot;" sqref="A12 A24">
      <formula1>"X,x"</formula1>
    </dataValidation>
  </dataValidations>
  <printOptions horizontalCentered="1"/>
  <pageMargins left="0.19685039370078741" right="0.19685039370078741" top="0.39370078740157483" bottom="0.39370078740157483" header="0.11811023622047245" footer="0.11811023622047245"/>
  <pageSetup paperSize="9" scale="95" orientation="portrait" cellComments="asDisplayed" r:id="rId1"/>
  <headerFooter>
    <oddFooter>&amp;L&amp;9PROW 2014-2020_19.2/4z&amp;R&amp;9Strona &amp;P z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showGridLines="0" showZeros="0" view="pageBreakPreview" zoomScaleNormal="100" zoomScaleSheetLayoutView="100" workbookViewId="0"/>
  </sheetViews>
  <sheetFormatPr defaultColWidth="9.109375" defaultRowHeight="13.2"/>
  <cols>
    <col min="1" max="1" width="3.5546875" style="77" customWidth="1"/>
    <col min="2" max="2" width="1.109375" style="77" customWidth="1"/>
    <col min="3" max="3" width="47.109375" style="77" customWidth="1"/>
    <col min="4" max="4" width="3.33203125" style="77" customWidth="1"/>
    <col min="5" max="5" width="13" style="310" customWidth="1"/>
    <col min="6" max="6" width="8.44140625" style="79" customWidth="1"/>
    <col min="7" max="7" width="16.5546875" style="79" customWidth="1"/>
    <col min="8" max="8" width="13" style="79" customWidth="1"/>
    <col min="9" max="9" width="18.44140625" style="79" customWidth="1"/>
    <col min="10" max="10" width="16.109375" style="79" customWidth="1"/>
    <col min="11" max="11" width="3.6640625" style="79" customWidth="1"/>
    <col min="12" max="12" width="6.6640625" style="77" customWidth="1"/>
    <col min="13" max="16384" width="9.109375" style="77"/>
  </cols>
  <sheetData>
    <row r="1" spans="1:15" ht="15" customHeight="1">
      <c r="A1" s="249"/>
      <c r="B1" s="249"/>
      <c r="C1" s="249"/>
      <c r="D1" s="249"/>
      <c r="E1" s="294"/>
      <c r="F1" s="295"/>
      <c r="G1" s="295"/>
      <c r="H1" s="295"/>
      <c r="I1" s="295"/>
      <c r="J1" s="604" t="s">
        <v>228</v>
      </c>
      <c r="K1" s="605"/>
    </row>
    <row r="2" spans="1:15" ht="11.25" customHeight="1">
      <c r="A2" s="606" t="s">
        <v>469</v>
      </c>
      <c r="B2" s="606"/>
      <c r="C2" s="606"/>
      <c r="D2" s="606"/>
      <c r="E2" s="606"/>
      <c r="F2" s="606"/>
      <c r="G2" s="606"/>
      <c r="H2" s="606"/>
      <c r="I2" s="606"/>
      <c r="J2" s="606"/>
      <c r="K2" s="606"/>
      <c r="L2" s="590" t="s">
        <v>491</v>
      </c>
      <c r="M2" s="590"/>
      <c r="N2" s="590"/>
      <c r="O2" s="590"/>
    </row>
    <row r="3" spans="1:15" ht="35.25" customHeight="1">
      <c r="A3" s="607" t="s">
        <v>470</v>
      </c>
      <c r="B3" s="607"/>
      <c r="C3" s="607"/>
      <c r="D3" s="607"/>
      <c r="E3" s="607"/>
      <c r="F3" s="607"/>
      <c r="G3" s="607"/>
      <c r="H3" s="607"/>
      <c r="I3" s="607"/>
      <c r="J3" s="607"/>
      <c r="K3" s="607"/>
      <c r="L3" s="590"/>
      <c r="M3" s="590"/>
      <c r="N3" s="590"/>
      <c r="O3" s="590"/>
    </row>
    <row r="4" spans="1:15" ht="18" customHeight="1">
      <c r="A4" s="296" t="s">
        <v>471</v>
      </c>
      <c r="B4" s="211"/>
      <c r="C4" s="297" t="s">
        <v>164</v>
      </c>
      <c r="D4" s="601"/>
      <c r="E4" s="602"/>
      <c r="F4" s="602"/>
      <c r="G4" s="602"/>
      <c r="H4" s="602"/>
      <c r="I4" s="602"/>
      <c r="J4" s="602"/>
      <c r="K4" s="603"/>
      <c r="L4" s="590"/>
      <c r="M4" s="590"/>
      <c r="N4" s="590"/>
      <c r="O4" s="590"/>
    </row>
    <row r="5" spans="1:15" ht="18" customHeight="1">
      <c r="A5" s="296" t="s">
        <v>179</v>
      </c>
      <c r="B5" s="211"/>
      <c r="C5" s="298" t="s">
        <v>472</v>
      </c>
      <c r="D5" s="601"/>
      <c r="E5" s="602"/>
      <c r="F5" s="602"/>
      <c r="G5" s="602"/>
      <c r="H5" s="602"/>
      <c r="I5" s="602"/>
      <c r="J5" s="602"/>
      <c r="K5" s="603"/>
    </row>
    <row r="6" spans="1:15" ht="18" customHeight="1">
      <c r="A6" s="296" t="s">
        <v>473</v>
      </c>
      <c r="B6" s="211"/>
      <c r="C6" s="298" t="s">
        <v>474</v>
      </c>
      <c r="D6" s="601"/>
      <c r="E6" s="602"/>
      <c r="F6" s="602"/>
      <c r="G6" s="602"/>
      <c r="H6" s="602"/>
      <c r="I6" s="602"/>
      <c r="J6" s="602"/>
      <c r="K6" s="603"/>
    </row>
    <row r="7" spans="1:15" ht="18" customHeight="1">
      <c r="A7" s="296" t="s">
        <v>475</v>
      </c>
      <c r="B7" s="211"/>
      <c r="C7" s="298" t="s">
        <v>476</v>
      </c>
      <c r="D7" s="599"/>
      <c r="E7" s="600"/>
      <c r="F7" s="600"/>
      <c r="G7" s="600"/>
      <c r="H7" s="299"/>
      <c r="I7" s="299"/>
      <c r="J7" s="299"/>
      <c r="K7" s="300"/>
    </row>
    <row r="8" spans="1:15" ht="18" customHeight="1">
      <c r="A8" s="296" t="s">
        <v>477</v>
      </c>
      <c r="B8" s="211"/>
      <c r="C8" s="298" t="s">
        <v>478</v>
      </c>
      <c r="D8" s="601"/>
      <c r="E8" s="602"/>
      <c r="F8" s="602"/>
      <c r="G8" s="602"/>
      <c r="H8" s="602"/>
      <c r="I8" s="602"/>
      <c r="J8" s="602"/>
      <c r="K8" s="603"/>
    </row>
    <row r="9" spans="1:15" ht="24" customHeight="1">
      <c r="A9" s="296" t="s">
        <v>479</v>
      </c>
      <c r="B9" s="211"/>
      <c r="C9" s="301" t="s">
        <v>480</v>
      </c>
      <c r="D9" s="601"/>
      <c r="E9" s="602"/>
      <c r="F9" s="602"/>
      <c r="G9" s="602"/>
      <c r="H9" s="602"/>
      <c r="I9" s="602"/>
      <c r="J9" s="602"/>
      <c r="K9" s="603"/>
    </row>
    <row r="10" spans="1:15" ht="62.25" customHeight="1">
      <c r="A10" s="272" t="s">
        <v>481</v>
      </c>
      <c r="B10" s="210"/>
      <c r="C10" s="209" t="s">
        <v>482</v>
      </c>
      <c r="D10" s="601"/>
      <c r="E10" s="602"/>
      <c r="F10" s="602"/>
      <c r="G10" s="602"/>
      <c r="H10" s="602"/>
      <c r="I10" s="602"/>
      <c r="J10" s="602"/>
      <c r="K10" s="603"/>
    </row>
    <row r="11" spans="1:15" s="303" customFormat="1" ht="18" customHeight="1">
      <c r="A11" s="271" t="s">
        <v>483</v>
      </c>
      <c r="B11" s="271"/>
      <c r="C11" s="393" t="s">
        <v>484</v>
      </c>
      <c r="D11" s="393"/>
      <c r="E11" s="393"/>
      <c r="F11" s="393"/>
      <c r="G11" s="393"/>
      <c r="H11" s="393"/>
      <c r="I11" s="393"/>
      <c r="J11" s="393"/>
      <c r="K11" s="393"/>
      <c r="L11" s="302"/>
    </row>
    <row r="12" spans="1:15" s="303" customFormat="1" ht="18" customHeight="1">
      <c r="A12" s="234"/>
      <c r="B12" s="304"/>
      <c r="C12" s="393" t="s">
        <v>159</v>
      </c>
      <c r="D12" s="393"/>
      <c r="E12" s="393"/>
      <c r="F12" s="393"/>
      <c r="G12" s="393"/>
      <c r="H12" s="393"/>
      <c r="I12" s="393"/>
      <c r="J12" s="393"/>
      <c r="K12" s="393"/>
      <c r="L12" s="302"/>
    </row>
    <row r="13" spans="1:15" s="303" customFormat="1" ht="18" customHeight="1">
      <c r="A13" s="234"/>
      <c r="B13" s="304"/>
      <c r="C13" s="393" t="s">
        <v>485</v>
      </c>
      <c r="D13" s="393"/>
      <c r="E13" s="393"/>
      <c r="F13" s="393"/>
      <c r="G13" s="393"/>
      <c r="H13" s="393"/>
      <c r="I13" s="393"/>
      <c r="J13" s="393"/>
      <c r="K13" s="393"/>
      <c r="L13" s="302"/>
    </row>
    <row r="14" spans="1:15" s="303" customFormat="1" ht="18" customHeight="1">
      <c r="A14" s="234"/>
      <c r="B14" s="304"/>
      <c r="C14" s="393" t="s">
        <v>160</v>
      </c>
      <c r="D14" s="393"/>
      <c r="E14" s="393"/>
      <c r="F14" s="393"/>
      <c r="G14" s="393"/>
      <c r="H14" s="393"/>
      <c r="I14" s="393"/>
      <c r="J14" s="393"/>
      <c r="K14" s="393"/>
      <c r="L14" s="302"/>
    </row>
    <row r="15" spans="1:15" s="303" customFormat="1" ht="18" customHeight="1">
      <c r="A15" s="234"/>
      <c r="B15" s="304"/>
      <c r="C15" s="393" t="s">
        <v>161</v>
      </c>
      <c r="D15" s="393"/>
      <c r="E15" s="393"/>
      <c r="F15" s="393"/>
      <c r="G15" s="393"/>
      <c r="H15" s="393"/>
      <c r="I15" s="393"/>
      <c r="J15" s="393"/>
      <c r="K15" s="393"/>
      <c r="L15" s="302"/>
    </row>
    <row r="16" spans="1:15" ht="18" customHeight="1">
      <c r="A16" s="234"/>
      <c r="B16" s="304"/>
      <c r="C16" s="195" t="s">
        <v>486</v>
      </c>
      <c r="D16" s="591"/>
      <c r="E16" s="591"/>
      <c r="F16" s="591"/>
      <c r="G16" s="591"/>
      <c r="H16" s="591"/>
      <c r="I16" s="591"/>
      <c r="J16" s="591"/>
      <c r="K16" s="591"/>
      <c r="L16" s="249"/>
    </row>
    <row r="17" spans="1:13" ht="18" customHeight="1">
      <c r="A17" s="234"/>
      <c r="B17" s="304"/>
      <c r="C17" s="393" t="s">
        <v>162</v>
      </c>
      <c r="D17" s="393"/>
      <c r="E17" s="393"/>
      <c r="F17" s="393"/>
      <c r="G17" s="393"/>
      <c r="H17" s="393"/>
      <c r="I17" s="393"/>
      <c r="J17" s="393"/>
      <c r="K17" s="393"/>
      <c r="L17" s="249"/>
    </row>
    <row r="18" spans="1:13" ht="18" customHeight="1">
      <c r="A18" s="234"/>
      <c r="B18" s="304"/>
      <c r="C18" s="393" t="s">
        <v>163</v>
      </c>
      <c r="D18" s="393"/>
      <c r="E18" s="393"/>
      <c r="F18" s="393"/>
      <c r="G18" s="393"/>
      <c r="H18" s="393"/>
      <c r="I18" s="393"/>
      <c r="J18" s="393"/>
      <c r="K18" s="393"/>
      <c r="L18" s="249"/>
    </row>
    <row r="19" spans="1:13" s="303" customFormat="1" ht="18" customHeight="1">
      <c r="A19" s="2"/>
      <c r="B19" s="230"/>
      <c r="C19" s="393" t="s">
        <v>487</v>
      </c>
      <c r="D19" s="393"/>
      <c r="E19" s="393"/>
      <c r="F19" s="393"/>
      <c r="G19" s="393"/>
      <c r="H19" s="393"/>
      <c r="I19" s="393"/>
      <c r="J19" s="393"/>
      <c r="K19" s="393"/>
      <c r="L19" s="302"/>
    </row>
    <row r="20" spans="1:13" s="303" customFormat="1" ht="18" customHeight="1">
      <c r="A20" s="234"/>
      <c r="B20" s="304"/>
      <c r="C20" s="591"/>
      <c r="D20" s="591"/>
      <c r="E20" s="591"/>
      <c r="F20" s="591"/>
      <c r="G20" s="591"/>
      <c r="H20" s="591"/>
      <c r="I20" s="591"/>
      <c r="J20" s="591"/>
      <c r="K20" s="591"/>
      <c r="L20" s="302"/>
    </row>
    <row r="21" spans="1:13" s="307" customFormat="1" ht="18" customHeight="1">
      <c r="A21" s="234"/>
      <c r="B21" s="305"/>
      <c r="C21" s="592"/>
      <c r="D21" s="592"/>
      <c r="E21" s="592"/>
      <c r="F21" s="592"/>
      <c r="G21" s="592"/>
      <c r="H21" s="592"/>
      <c r="I21" s="592"/>
      <c r="J21" s="592"/>
      <c r="K21" s="592"/>
      <c r="L21" s="306"/>
    </row>
    <row r="22" spans="1:13" s="303" customFormat="1" ht="18" customHeight="1">
      <c r="A22" s="302"/>
      <c r="B22" s="304"/>
      <c r="C22" s="308"/>
      <c r="D22" s="308"/>
      <c r="E22" s="308"/>
      <c r="F22" s="308"/>
      <c r="G22" s="308"/>
      <c r="H22" s="203"/>
      <c r="I22" s="203"/>
      <c r="J22" s="203"/>
      <c r="K22" s="203"/>
      <c r="L22" s="302"/>
      <c r="M22" s="97" t="s">
        <v>70</v>
      </c>
    </row>
    <row r="23" spans="1:13" s="303" customFormat="1" ht="78" customHeight="1">
      <c r="A23" s="593"/>
      <c r="B23" s="594"/>
      <c r="C23" s="594"/>
      <c r="D23" s="594"/>
      <c r="E23" s="595"/>
      <c r="F23" s="309"/>
      <c r="G23" s="596"/>
      <c r="H23" s="597"/>
      <c r="I23" s="597"/>
      <c r="J23" s="597"/>
      <c r="K23" s="598"/>
      <c r="L23" s="302"/>
      <c r="M23" s="134" t="s">
        <v>71</v>
      </c>
    </row>
    <row r="24" spans="1:13" ht="15" customHeight="1">
      <c r="A24" s="589" t="s">
        <v>446</v>
      </c>
      <c r="B24" s="589"/>
      <c r="C24" s="589"/>
      <c r="D24" s="589"/>
      <c r="E24" s="589"/>
      <c r="F24" s="249"/>
      <c r="G24" s="589" t="s">
        <v>447</v>
      </c>
      <c r="H24" s="589"/>
      <c r="I24" s="589"/>
      <c r="J24" s="589"/>
      <c r="K24" s="589"/>
      <c r="L24" s="249"/>
    </row>
  </sheetData>
  <sheetProtection algorithmName="SHA-512" hashValue="tGhkkGDBu/XQsYUKHj/psfVPbnprmaNCgiOExW2edqLLQK1H5RDHNM3/h1+bPv81xb+PT1pgBIYmnhpy/ZPtBQ==" saltValue="5xaJiY6URAWik0Tk7/p6Mw==" spinCount="100000" sheet="1" objects="1" scenarios="1" formatCells="0" formatColumns="0" formatRows="0" insertRows="0" insertHyperlinks="0" deleteRows="0" sort="0" autoFilter="0"/>
  <mergeCells count="26">
    <mergeCell ref="D8:K8"/>
    <mergeCell ref="D9:K9"/>
    <mergeCell ref="D10:K10"/>
    <mergeCell ref="C11:K11"/>
    <mergeCell ref="J1:K1"/>
    <mergeCell ref="A2:K2"/>
    <mergeCell ref="A3:K3"/>
    <mergeCell ref="D4:K4"/>
    <mergeCell ref="D5:K5"/>
    <mergeCell ref="D6:K6"/>
    <mergeCell ref="A24:E24"/>
    <mergeCell ref="G24:K24"/>
    <mergeCell ref="L2:O4"/>
    <mergeCell ref="C18:K18"/>
    <mergeCell ref="C19:K19"/>
    <mergeCell ref="C20:K20"/>
    <mergeCell ref="C21:K21"/>
    <mergeCell ref="A23:E23"/>
    <mergeCell ref="G23:K23"/>
    <mergeCell ref="C12:K12"/>
    <mergeCell ref="C13:K13"/>
    <mergeCell ref="C14:K14"/>
    <mergeCell ref="C15:K15"/>
    <mergeCell ref="D16:K16"/>
    <mergeCell ref="C17:K17"/>
    <mergeCell ref="D7:G7"/>
  </mergeCells>
  <dataValidations count="4">
    <dataValidation type="decimal" operator="greaterThanOrEqual" allowBlank="1" showInputMessage="1" showErrorMessage="1" errorTitle="Błąd!" error="W tym polu można wpisać tylko liczbę - większą lub równą &quot;0,00&quot;" sqref="D7 H7:K7">
      <formula1>0</formula1>
    </dataValidation>
    <dataValidation type="list" allowBlank="1" showDropDown="1" showInputMessage="1" showErrorMessage="1" errorTitle="Błąd" error="W tym polu można wpisać tylko znak &quot;X&quot;" sqref="A20:A21 A12:A18">
      <formula1>"x,X"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M23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M22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showGridLines="0" view="pageBreakPreview" zoomScale="115" zoomScaleNormal="115" zoomScaleSheetLayoutView="115" zoomScalePageLayoutView="145" workbookViewId="0"/>
  </sheetViews>
  <sheetFormatPr defaultColWidth="9.109375" defaultRowHeight="13.2"/>
  <cols>
    <col min="1" max="1" width="4.109375" style="174" customWidth="1"/>
    <col min="2" max="2" width="36.5546875" style="174" customWidth="1"/>
    <col min="3" max="3" width="19.33203125" style="46" customWidth="1"/>
    <col min="4" max="4" width="29.5546875" style="46" customWidth="1"/>
    <col min="5" max="5" width="44.44140625" style="46" customWidth="1"/>
    <col min="6" max="6" width="1.33203125" style="46" customWidth="1"/>
    <col min="7" max="7" width="6.6640625" style="46" customWidth="1"/>
    <col min="8" max="8" width="19.6640625" style="46" customWidth="1"/>
    <col min="9" max="16384" width="9.109375" style="46"/>
  </cols>
  <sheetData>
    <row r="1" spans="1:9">
      <c r="E1" s="40" t="s">
        <v>228</v>
      </c>
    </row>
    <row r="2" spans="1:9" s="51" customFormat="1" ht="12.75" customHeight="1">
      <c r="A2" s="461" t="s">
        <v>488</v>
      </c>
      <c r="B2" s="461"/>
      <c r="C2" s="461"/>
      <c r="D2" s="311"/>
      <c r="E2" s="311"/>
      <c r="F2" s="311"/>
      <c r="G2" s="440" t="s">
        <v>492</v>
      </c>
      <c r="H2" s="440"/>
      <c r="I2" s="440"/>
    </row>
    <row r="3" spans="1:9" s="51" customFormat="1" ht="27.75" customHeight="1">
      <c r="A3" s="614" t="s">
        <v>489</v>
      </c>
      <c r="B3" s="614"/>
      <c r="C3" s="614"/>
      <c r="D3" s="614"/>
      <c r="E3" s="614"/>
      <c r="F3" s="230"/>
      <c r="G3" s="440"/>
      <c r="H3" s="440"/>
      <c r="I3" s="440"/>
    </row>
    <row r="4" spans="1:9" s="51" customFormat="1" ht="18" customHeight="1">
      <c r="A4" s="201" t="s">
        <v>167</v>
      </c>
      <c r="B4" s="201"/>
      <c r="C4" s="615"/>
      <c r="D4" s="616"/>
      <c r="E4" s="617"/>
      <c r="F4" s="207"/>
      <c r="G4" s="440"/>
      <c r="H4" s="440"/>
      <c r="I4" s="440"/>
    </row>
    <row r="5" spans="1:9" s="51" customFormat="1" ht="18" customHeight="1">
      <c r="A5" s="201" t="s">
        <v>166</v>
      </c>
      <c r="B5" s="201"/>
      <c r="C5" s="615"/>
      <c r="D5" s="616"/>
      <c r="E5" s="617"/>
      <c r="F5" s="207"/>
    </row>
    <row r="6" spans="1:9" s="51" customFormat="1" ht="18" customHeight="1">
      <c r="A6" s="201" t="s">
        <v>165</v>
      </c>
      <c r="B6" s="201"/>
      <c r="C6" s="615"/>
      <c r="D6" s="616"/>
      <c r="E6" s="616"/>
      <c r="F6" s="207"/>
    </row>
    <row r="7" spans="1:9" s="51" customFormat="1" ht="18" customHeight="1">
      <c r="A7" s="201" t="s">
        <v>170</v>
      </c>
      <c r="B7" s="201"/>
      <c r="C7" s="312"/>
      <c r="D7" s="205" t="s">
        <v>168</v>
      </c>
      <c r="E7" s="313"/>
      <c r="F7" s="207"/>
    </row>
    <row r="8" spans="1:9" s="51" customFormat="1" ht="9.75" customHeight="1">
      <c r="A8" s="133"/>
      <c r="B8" s="133"/>
      <c r="C8" s="133"/>
      <c r="D8" s="133"/>
      <c r="E8" s="133"/>
      <c r="F8" s="207"/>
    </row>
    <row r="9" spans="1:9" s="184" customFormat="1" ht="24" customHeight="1">
      <c r="A9" s="314" t="s">
        <v>11</v>
      </c>
      <c r="B9" s="612" t="s">
        <v>169</v>
      </c>
      <c r="C9" s="613"/>
      <c r="D9" s="216" t="s">
        <v>225</v>
      </c>
      <c r="E9" s="216" t="s">
        <v>171</v>
      </c>
      <c r="F9" s="315"/>
    </row>
    <row r="10" spans="1:9" s="51" customFormat="1" ht="18" customHeight="1">
      <c r="A10" s="212"/>
      <c r="B10" s="608"/>
      <c r="C10" s="609"/>
      <c r="D10" s="316"/>
      <c r="E10" s="201"/>
      <c r="F10" s="207"/>
    </row>
    <row r="11" spans="1:9" s="51" customFormat="1" ht="18" customHeight="1">
      <c r="A11" s="212"/>
      <c r="B11" s="608"/>
      <c r="C11" s="609"/>
      <c r="D11" s="316"/>
      <c r="E11" s="201"/>
      <c r="F11" s="207"/>
    </row>
    <row r="12" spans="1:9" s="51" customFormat="1" ht="18" customHeight="1">
      <c r="A12" s="212"/>
      <c r="B12" s="608"/>
      <c r="C12" s="609"/>
      <c r="D12" s="316"/>
      <c r="E12" s="201"/>
      <c r="F12" s="207"/>
    </row>
    <row r="13" spans="1:9" s="51" customFormat="1" ht="18" customHeight="1">
      <c r="A13" s="212"/>
      <c r="B13" s="608"/>
      <c r="C13" s="609"/>
      <c r="D13" s="316"/>
      <c r="E13" s="201"/>
      <c r="F13" s="207"/>
    </row>
    <row r="14" spans="1:9" s="51" customFormat="1" ht="18" customHeight="1">
      <c r="A14" s="212"/>
      <c r="B14" s="608"/>
      <c r="C14" s="609"/>
      <c r="D14" s="316"/>
      <c r="E14" s="201"/>
      <c r="F14" s="207"/>
    </row>
    <row r="15" spans="1:9" s="51" customFormat="1" ht="18" customHeight="1">
      <c r="A15" s="212"/>
      <c r="B15" s="608"/>
      <c r="C15" s="609"/>
      <c r="D15" s="316"/>
      <c r="E15" s="201"/>
      <c r="F15" s="207"/>
    </row>
    <row r="16" spans="1:9" s="51" customFormat="1" ht="18" customHeight="1">
      <c r="A16" s="212"/>
      <c r="B16" s="608"/>
      <c r="C16" s="609"/>
      <c r="D16" s="316"/>
      <c r="E16" s="201"/>
      <c r="F16" s="207"/>
    </row>
    <row r="17" spans="1:8" s="51" customFormat="1" ht="18" customHeight="1">
      <c r="A17" s="212"/>
      <c r="B17" s="608"/>
      <c r="C17" s="609"/>
      <c r="D17" s="316"/>
      <c r="E17" s="201"/>
      <c r="F17" s="207"/>
    </row>
    <row r="18" spans="1:8" s="51" customFormat="1" ht="18" customHeight="1">
      <c r="A18" s="214"/>
      <c r="B18" s="608"/>
      <c r="C18" s="609"/>
      <c r="D18" s="316"/>
      <c r="E18" s="201"/>
      <c r="F18" s="207"/>
    </row>
    <row r="19" spans="1:8" s="137" customFormat="1" ht="18" customHeight="1">
      <c r="A19" s="212"/>
      <c r="B19" s="608"/>
      <c r="C19" s="609"/>
      <c r="D19" s="317"/>
      <c r="E19" s="213"/>
      <c r="F19" s="136"/>
    </row>
    <row r="20" spans="1:8" s="51" customFormat="1" ht="18" customHeight="1">
      <c r="A20" s="135"/>
      <c r="B20" s="135"/>
      <c r="C20" s="133"/>
      <c r="D20" s="133"/>
      <c r="E20" s="133"/>
      <c r="F20" s="207"/>
      <c r="H20" s="97" t="s">
        <v>70</v>
      </c>
    </row>
    <row r="21" spans="1:8" s="51" customFormat="1" ht="18" customHeight="1">
      <c r="A21" s="50"/>
      <c r="B21" s="50"/>
      <c r="C21" s="207"/>
      <c r="D21" s="207"/>
      <c r="E21" s="207"/>
      <c r="F21" s="207"/>
      <c r="H21" s="134" t="s">
        <v>71</v>
      </c>
    </row>
    <row r="22" spans="1:8" s="51" customFormat="1" ht="69" customHeight="1">
      <c r="A22" s="610"/>
      <c r="B22" s="611"/>
      <c r="C22" s="50"/>
      <c r="D22" s="50"/>
      <c r="E22" s="85"/>
    </row>
    <row r="23" spans="1:8" s="52" customFormat="1" ht="30" customHeight="1">
      <c r="A23" s="573" t="s">
        <v>490</v>
      </c>
      <c r="B23" s="573"/>
      <c r="C23" s="204"/>
      <c r="D23" s="204"/>
      <c r="E23" s="204" t="s">
        <v>447</v>
      </c>
    </row>
    <row r="24" spans="1:8" ht="18" customHeight="1"/>
  </sheetData>
  <sheetProtection algorithmName="SHA-512" hashValue="8lE6TfsJoUPDCiBzZNiS8UnhobLZnAg6tPuEWfVfkgF21KoL1JGEPXjuG0jbDH4F6apkTbLhIdRbeMnneH9GPQ==" saltValue="shitaA8+qSJrSdg2z50QZQ==" spinCount="100000" sheet="1" objects="1" scenarios="1" formatCells="0" formatRows="0" insertRows="0" deleteRows="0"/>
  <mergeCells count="19">
    <mergeCell ref="C4:E4"/>
    <mergeCell ref="C5:E5"/>
    <mergeCell ref="C6:E6"/>
    <mergeCell ref="A23:B23"/>
    <mergeCell ref="G2:I4"/>
    <mergeCell ref="B15:C15"/>
    <mergeCell ref="B16:C16"/>
    <mergeCell ref="B17:C17"/>
    <mergeCell ref="B18:C18"/>
    <mergeCell ref="B19:C19"/>
    <mergeCell ref="A22:B22"/>
    <mergeCell ref="B9:C9"/>
    <mergeCell ref="B10:C10"/>
    <mergeCell ref="B11:C11"/>
    <mergeCell ref="B12:C12"/>
    <mergeCell ref="B13:C13"/>
    <mergeCell ref="B14:C14"/>
    <mergeCell ref="A2:C2"/>
    <mergeCell ref="A3:E3"/>
  </mergeCells>
  <dataValidations count="5">
    <dataValidation type="whole" operator="greaterThanOrEqual" allowBlank="1" showInputMessage="1" showErrorMessage="1" errorTitle="Błąd!" error="W tym polu można wpisać tylko liczbę całkowitą - większą lub równą &quot;0&quot;" sqref="C7 E7">
      <formula1>0</formula1>
    </dataValidation>
    <dataValidation allowBlank="1" showDropDown="1" showInputMessage="1" showErrorMessage="1" sqref="E10:E18 A9 E19:XFD19 A10:B19"/>
    <dataValidation type="list" allowBlank="1" showDropDown="1" showInputMessage="1" showErrorMessage="1" sqref="A20:B20">
      <formula1>"x,X,-"</formula1>
    </dataValidation>
    <dataValidation allowBlank="1" showInputMessage="1" showErrorMessage="1" promptTitle="Uwaga! Aby uzupełnić formułę..." prompt="...należy zaznaczyć aktywne komórki z wiersza poprzedzającego i przeciągnąć (przytrzymując kursorem myszy mały kwadracik w prawym dolnym rogu zaznaczonego obszaru) formułę do właściwego wiersza." sqref="H21"/>
    <dataValidation allowBlank="1" showInputMessage="1" showErrorMessage="1" promptTitle="Uwaga! Aby dodać wiersz..." prompt="...należy prawym klawiszem myszy kliknąć w numer wiersza znajdujący się PONIŻEJ tabeli (lub części tabeli), do której dodawany jest wiersz (jak wskazuje zielona strzałka) i wybrać Wstaw." sqref="H20"/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4" orientation="landscape" r:id="rId1"/>
  <headerFooter alignWithMargins="0">
    <oddFooter xml:space="preserve">&amp;L&amp;8PROW 2014-2020_19.2/4z&amp;R&amp;8Strona &amp;P z 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11</vt:i4>
      </vt:variant>
      <vt:variant>
        <vt:lpstr>Zakresy nazwane</vt:lpstr>
      </vt:variant>
      <vt:variant>
        <vt:i4>36</vt:i4>
      </vt:variant>
    </vt:vector>
  </HeadingPairs>
  <TitlesOfParts>
    <vt:vector size="47" baseType="lpstr">
      <vt:lpstr>I_IV</vt:lpstr>
      <vt:lpstr>V_WF</vt:lpstr>
      <vt:lpstr>VI_ZRF</vt:lpstr>
      <vt:lpstr>VII_Wskazn_VIII_Zobow</vt:lpstr>
      <vt:lpstr>IX_Info_Zalacz</vt:lpstr>
      <vt:lpstr>X_XI_Osw_Benef</vt:lpstr>
      <vt:lpstr>Zal_IX_A16</vt:lpstr>
      <vt:lpstr>Zal_IX_A17</vt:lpstr>
      <vt:lpstr>Zal_IX_A18</vt:lpstr>
      <vt:lpstr>Zal_IX_A19</vt:lpstr>
      <vt:lpstr>Zal_IX_B1_RODO</vt:lpstr>
      <vt:lpstr>I_IV!Obszar_wydruku</vt:lpstr>
      <vt:lpstr>IX_Info_Zalacz!Obszar_wydruku</vt:lpstr>
      <vt:lpstr>V_WF!Obszar_wydruku</vt:lpstr>
      <vt:lpstr>VI_ZRF!Obszar_wydruku</vt:lpstr>
      <vt:lpstr>VII_Wskazn_VIII_Zobow!Obszar_wydruku</vt:lpstr>
      <vt:lpstr>X_XI_Osw_Benef!Obszar_wydruku</vt:lpstr>
      <vt:lpstr>Zal_IX_A16!Obszar_wydruku</vt:lpstr>
      <vt:lpstr>Zal_IX_A17!Obszar_wydruku</vt:lpstr>
      <vt:lpstr>Zal_IX_A18!Obszar_wydruku</vt:lpstr>
      <vt:lpstr>Zal_IX_A19!Obszar_wydruku</vt:lpstr>
      <vt:lpstr>Zal_IX_B1_RODO!Obszar_wydruku</vt:lpstr>
      <vt:lpstr>Razem_IX_A19</vt:lpstr>
      <vt:lpstr>Razem_VA_WF</vt:lpstr>
      <vt:lpstr>V_ZRF_Suma_A</vt:lpstr>
      <vt:lpstr>V_ZRF_Suma_B</vt:lpstr>
      <vt:lpstr>V_ZRF_Suma_C</vt:lpstr>
      <vt:lpstr>V_ZRF_Suma_D</vt:lpstr>
      <vt:lpstr>V_ZRF_Suma_E</vt:lpstr>
      <vt:lpstr>V_ZRF_Suma_F</vt:lpstr>
      <vt:lpstr>V_ZRF_Suma_G</vt:lpstr>
      <vt:lpstr>V_ZRF_Suma_H</vt:lpstr>
      <vt:lpstr>V_ZRF_Suma_I</vt:lpstr>
      <vt:lpstr>V_ZRF_Suma_I.</vt:lpstr>
      <vt:lpstr>V_ZRF_Suma_II</vt:lpstr>
      <vt:lpstr>V_ZRF_Suma_II.I</vt:lpstr>
      <vt:lpstr>V_ZRF_Suma_II.II</vt:lpstr>
      <vt:lpstr>V_ZRF_Suma_II.III</vt:lpstr>
      <vt:lpstr>V_ZRF_Suma_III</vt:lpstr>
      <vt:lpstr>V_ZRF_Suma_J</vt:lpstr>
      <vt:lpstr>V_ZRF_Suma_KK_operacji</vt:lpstr>
      <vt:lpstr>VII_Razem_liczba_zal</vt:lpstr>
      <vt:lpstr>VIII_Razem_liczba_zal</vt:lpstr>
      <vt:lpstr>WoP_NrUmowy</vt:lpstr>
      <vt:lpstr>WoP_ZnakSprawyUM</vt:lpstr>
      <vt:lpstr>WoPP_Naz_LGD_reprez</vt:lpstr>
      <vt:lpstr>WoPP_ZnakSprawyUM</vt:lpstr>
    </vt:vector>
  </TitlesOfParts>
  <Company>arimr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zszik</dc:creator>
  <cp:lastModifiedBy>user</cp:lastModifiedBy>
  <cp:lastPrinted>2019-07-23T06:32:58Z</cp:lastPrinted>
  <dcterms:created xsi:type="dcterms:W3CDTF">2007-12-11T11:05:19Z</dcterms:created>
  <dcterms:modified xsi:type="dcterms:W3CDTF">2020-05-15T12:15:59Z</dcterms:modified>
</cp:coreProperties>
</file>